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9105" windowHeight="3660" activeTab="2"/>
  </bookViews>
  <sheets>
    <sheet name="Réactance L et C" sheetId="8" r:id="rId1"/>
    <sheet name="Transistor" sheetId="17" r:id="rId2"/>
    <sheet name="Calcul d'une self" sheetId="1" r:id="rId3"/>
    <sheet name="2 résistances en parallèles" sheetId="3" r:id="rId4"/>
    <sheet name="Fréquences" sheetId="4" r:id="rId5"/>
    <sheet name="En travaux" sheetId="5" r:id="rId6"/>
    <sheet name="Fabrication condensateur" sheetId="6" r:id="rId7"/>
    <sheet name="2 condos en série" sheetId="7" r:id="rId8"/>
    <sheet name="Feuil9" sheetId="9" r:id="rId9"/>
    <sheet name="Feuil10" sheetId="10" r:id="rId10"/>
    <sheet name="Feuil11" sheetId="11" r:id="rId11"/>
    <sheet name="Feuil12" sheetId="12" r:id="rId12"/>
    <sheet name="Feuil13" sheetId="13" r:id="rId13"/>
    <sheet name="Feuil14" sheetId="14" r:id="rId14"/>
    <sheet name="Feuil15" sheetId="15" r:id="rId15"/>
    <sheet name="Feuil16" sheetId="16" r:id="rId16"/>
  </sheets>
  <definedNames>
    <definedName name="_xlnm.Print_Area" localSheetId="0">'Réactance L et C'!$A$1:$G$41</definedName>
  </definedNames>
  <calcPr calcId="125725"/>
</workbook>
</file>

<file path=xl/calcChain.xml><?xml version="1.0" encoding="utf-8"?>
<calcChain xmlns="http://schemas.openxmlformats.org/spreadsheetml/2006/main">
  <c r="D33" i="1"/>
  <c r="D35" s="1"/>
  <c r="H38" i="17"/>
  <c r="G60"/>
  <c r="G59"/>
  <c r="G66"/>
  <c r="G65"/>
  <c r="G58"/>
  <c r="G57"/>
  <c r="L48"/>
  <c r="L46"/>
  <c r="G64" s="1"/>
  <c r="L40"/>
  <c r="L38"/>
  <c r="L36"/>
  <c r="G67" s="1"/>
  <c r="L42"/>
  <c r="F39" i="8"/>
  <c r="F33"/>
  <c r="C39"/>
  <c r="C33"/>
  <c r="F16"/>
  <c r="C16"/>
  <c r="E24" i="7"/>
  <c r="D19" i="3"/>
  <c r="D22" i="1"/>
  <c r="D20"/>
  <c r="D11"/>
  <c r="D13" s="1"/>
  <c r="I5" s="1"/>
  <c r="I11" s="1"/>
  <c r="D15"/>
  <c r="H9"/>
  <c r="J7" i="5"/>
  <c r="J8"/>
  <c r="J10"/>
  <c r="J9"/>
  <c r="I16"/>
  <c r="F14" i="6"/>
  <c r="F20"/>
  <c r="F16"/>
  <c r="G41" i="4"/>
  <c r="G39"/>
  <c r="G11"/>
  <c r="G10"/>
  <c r="G8"/>
  <c r="G7"/>
  <c r="G35"/>
  <c r="G34"/>
  <c r="G30"/>
  <c r="G29"/>
  <c r="G28"/>
  <c r="G27"/>
  <c r="G26"/>
  <c r="G25"/>
  <c r="G24"/>
  <c r="G23"/>
  <c r="D14"/>
  <c r="D13"/>
  <c r="D17"/>
  <c r="D16"/>
  <c r="D11"/>
  <c r="D10"/>
  <c r="D8"/>
  <c r="D7"/>
  <c r="D35"/>
  <c r="D34"/>
  <c r="D30"/>
  <c r="D29"/>
  <c r="D28"/>
  <c r="D27"/>
  <c r="D26"/>
  <c r="D25"/>
  <c r="D24"/>
  <c r="D23"/>
  <c r="I13" i="1" l="1"/>
  <c r="I15" s="1"/>
  <c r="L50" i="17"/>
  <c r="G68" s="1"/>
  <c r="G69" s="1"/>
  <c r="H10"/>
  <c r="C38"/>
  <c r="C10"/>
</calcChain>
</file>

<file path=xl/sharedStrings.xml><?xml version="1.0" encoding="utf-8"?>
<sst xmlns="http://schemas.openxmlformats.org/spreadsheetml/2006/main" count="261" uniqueCount="169">
  <si>
    <t>CALCUL DE LA SELF</t>
  </si>
  <si>
    <t>CALCUL DE LA FREQUENCE</t>
  </si>
  <si>
    <t>Entrez les valeurs dans les cellules bleues</t>
  </si>
  <si>
    <t>Entrez le nombre de spires</t>
  </si>
  <si>
    <t>Entrez la capacité (en picofarad) :</t>
  </si>
  <si>
    <t>Soit en micro F :</t>
  </si>
  <si>
    <t>Calcul de K</t>
  </si>
  <si>
    <t>Mhz</t>
  </si>
  <si>
    <t>Le rapport de qualité longueur/diamètre</t>
  </si>
  <si>
    <t>Longueur d'onde</t>
  </si>
  <si>
    <t>doit être compris entre 0,5 et 1,5.</t>
  </si>
  <si>
    <t xml:space="preserve">Toléré en dessous de 0,5 mais ne pas </t>
  </si>
  <si>
    <t>dépasser 2</t>
  </si>
  <si>
    <t>OHMS</t>
  </si>
  <si>
    <t>Entrez les valeurs dans les zones noires</t>
  </si>
  <si>
    <t>Calcul de 2 résistances en //</t>
  </si>
  <si>
    <t>Calcul de l'inductance (en µH )</t>
  </si>
  <si>
    <t>Inductance en µH</t>
  </si>
  <si>
    <t>GRANDES ONDES</t>
  </si>
  <si>
    <t>Khz</t>
  </si>
  <si>
    <t>PETITES ONDES</t>
  </si>
  <si>
    <t>ONDES COURTES</t>
  </si>
  <si>
    <t>MODULATION DE FREQUENCE</t>
  </si>
  <si>
    <t>B</t>
  </si>
  <si>
    <t>Entrez la longueur du bobinage B</t>
  </si>
  <si>
    <t>Entrez le nombre de spires N</t>
  </si>
  <si>
    <t>Dimensions en mm</t>
  </si>
  <si>
    <t>A</t>
  </si>
  <si>
    <t>C</t>
  </si>
  <si>
    <t>Entrez le diamètre du bobinage A</t>
  </si>
  <si>
    <t>Entrez l'épaisseur de l'enroulement C</t>
  </si>
  <si>
    <t>µHenry</t>
  </si>
  <si>
    <t>En Cm</t>
  </si>
  <si>
    <t>En mm</t>
  </si>
  <si>
    <t>En fil de :</t>
  </si>
  <si>
    <t>Nombre de couches</t>
  </si>
  <si>
    <t xml:space="preserve">Ecartement entre spires </t>
  </si>
  <si>
    <t xml:space="preserve">Longueur du fil </t>
  </si>
  <si>
    <t xml:space="preserve">Fréquence du circuit LC </t>
  </si>
  <si>
    <t>centimètres</t>
  </si>
  <si>
    <t>mètres</t>
  </si>
  <si>
    <t>Europe 1</t>
  </si>
  <si>
    <t xml:space="preserve">France inter </t>
  </si>
  <si>
    <t>BBC 4</t>
  </si>
  <si>
    <t>Medi 1</t>
  </si>
  <si>
    <t>RMC INFO</t>
  </si>
  <si>
    <t>RTL</t>
  </si>
  <si>
    <t>RTE 1</t>
  </si>
  <si>
    <t>Radio Alger</t>
  </si>
  <si>
    <t>Quartz</t>
  </si>
  <si>
    <t>Mètres</t>
  </si>
  <si>
    <t>µs</t>
  </si>
  <si>
    <t>QUELQUES FREQUENCES EN GO</t>
  </si>
  <si>
    <t>Fréquence</t>
  </si>
  <si>
    <t>FREQUENCES BRODCAST</t>
  </si>
  <si>
    <t>Cacul de la fréquence</t>
  </si>
  <si>
    <t>Calcule de la longueur d'onde</t>
  </si>
  <si>
    <t>F=</t>
  </si>
  <si>
    <t>L=</t>
  </si>
  <si>
    <t>Entrez la longueur d'onde (en M)</t>
  </si>
  <si>
    <t>Entrez la fréquence (en Mhz)</t>
  </si>
  <si>
    <t>Fabrication d'un condensateur</t>
  </si>
  <si>
    <t>Entrez la valeur de capacité souhaitée :</t>
  </si>
  <si>
    <t>Entrez l'espacement en millimètres :</t>
  </si>
  <si>
    <t>Surface des armatures en cm²</t>
  </si>
  <si>
    <t>cm²</t>
  </si>
  <si>
    <t>Soit un carré de :</t>
  </si>
  <si>
    <t>cm de coté</t>
  </si>
  <si>
    <t>cm</t>
  </si>
  <si>
    <t>La longeur sera de :</t>
  </si>
  <si>
    <t>Si rectangle, entrez la largeur :</t>
  </si>
  <si>
    <t>Capacité du condensateur = surface/espacement</t>
  </si>
  <si>
    <t>en mm</t>
  </si>
  <si>
    <t>en pF</t>
  </si>
  <si>
    <t>en cm</t>
  </si>
  <si>
    <t>Calcul de 2 condensateurs en série</t>
  </si>
  <si>
    <t>CAPACITE</t>
  </si>
  <si>
    <t xml:space="preserve">  </t>
  </si>
  <si>
    <t>En travaux</t>
  </si>
  <si>
    <t xml:space="preserve"> </t>
  </si>
  <si>
    <t>Entrez la valeur de la self en µH</t>
  </si>
  <si>
    <t>Entrez lacapacité en pF</t>
  </si>
  <si>
    <t>Longeur d'onde</t>
  </si>
  <si>
    <t>Fréquence du circuit LC en Khz</t>
  </si>
  <si>
    <t>pF</t>
  </si>
  <si>
    <t>µH</t>
  </si>
  <si>
    <t>CALCUL DE LA FREQUENCE EN CONNAISSANT LA SELF ET LA CAPACITE</t>
  </si>
  <si>
    <t xml:space="preserve">    pF</t>
  </si>
  <si>
    <t>Ou :</t>
  </si>
  <si>
    <t xml:space="preserve">  µH</t>
  </si>
  <si>
    <t xml:space="preserve">  Spires</t>
  </si>
  <si>
    <t xml:space="preserve">   cM</t>
  </si>
  <si>
    <t>Entrez le diamètre du bobinage (en cM)</t>
  </si>
  <si>
    <t>Entrez la longueur du bobinage (en cM)</t>
  </si>
  <si>
    <t>1. Inductance</t>
  </si>
  <si>
    <t>L en Henry</t>
  </si>
  <si>
    <t>F en Hertz</t>
  </si>
  <si>
    <t xml:space="preserve">Réactance  d'une self : </t>
  </si>
  <si>
    <t>L en µH</t>
  </si>
  <si>
    <t>Entrez</t>
  </si>
  <si>
    <t>Résultat</t>
  </si>
  <si>
    <t>X = L ω = 2 π F</t>
  </si>
  <si>
    <t>X en Ω</t>
  </si>
  <si>
    <t>entrez X en Ω</t>
  </si>
  <si>
    <t>Résultat L en µH</t>
  </si>
  <si>
    <t>Calcul des réactances de L et C</t>
  </si>
  <si>
    <t>Formule théorique</t>
  </si>
  <si>
    <t>Formule pratique</t>
  </si>
  <si>
    <r>
      <t xml:space="preserve">Réactance X en </t>
    </r>
    <r>
      <rPr>
        <b/>
        <sz val="10"/>
        <rFont val="Arial"/>
      </rPr>
      <t>Ω</t>
    </r>
  </si>
  <si>
    <t>F en KHz</t>
  </si>
  <si>
    <t>entrez F en KHz</t>
  </si>
  <si>
    <t>2. Condensateur</t>
  </si>
  <si>
    <t>C en Farad</t>
  </si>
  <si>
    <t>Réactance d'un condensateur X = 1 / C ω   = 1 / (C 2 π F)</t>
  </si>
  <si>
    <t>C en pF</t>
  </si>
  <si>
    <t>Résultat C en pF</t>
  </si>
  <si>
    <t>ENTREZ</t>
  </si>
  <si>
    <t>C en µF</t>
  </si>
  <si>
    <t>Résultat C en µF</t>
  </si>
  <si>
    <t xml:space="preserve"> + Vcc</t>
  </si>
  <si>
    <t>Entrée</t>
  </si>
  <si>
    <t>Sortie</t>
  </si>
  <si>
    <t>I c</t>
  </si>
  <si>
    <t>Choisir Ic selon la puissance à fournir</t>
  </si>
  <si>
    <t>0,1  à 1 mA = Puissance faible</t>
  </si>
  <si>
    <t>1 à 20 mA = Puissance moyenne</t>
  </si>
  <si>
    <t>20à 200 mA = Puissance forte</t>
  </si>
  <si>
    <t>Calcul de R3</t>
  </si>
  <si>
    <t>Vcc =</t>
  </si>
  <si>
    <t>Ic =</t>
  </si>
  <si>
    <t>mA</t>
  </si>
  <si>
    <t>T</t>
  </si>
  <si>
    <t>Voir datasheet</t>
  </si>
  <si>
    <r>
      <t xml:space="preserve">Gain de T ( </t>
    </r>
    <r>
      <rPr>
        <sz val="10"/>
        <rFont val="Calibri"/>
        <family val="2"/>
      </rPr>
      <t>β )</t>
    </r>
  </si>
  <si>
    <t>Calcul de R4</t>
  </si>
  <si>
    <t>Calcul de Ib</t>
  </si>
  <si>
    <t>Calcul de I pont</t>
  </si>
  <si>
    <t>Calcul de R1</t>
  </si>
  <si>
    <t>Calcul de R2</t>
  </si>
  <si>
    <t>Tension émetteur</t>
  </si>
  <si>
    <t>http://www.datasheetcatalog.net/</t>
  </si>
  <si>
    <t>Entrer les données dans les cellules noires</t>
  </si>
  <si>
    <t>Ω</t>
  </si>
  <si>
    <t>V</t>
  </si>
  <si>
    <t>Gain en tension</t>
  </si>
  <si>
    <t>Synthèse des calculs :</t>
  </si>
  <si>
    <t>Volts</t>
  </si>
  <si>
    <t>Milli Ampères</t>
  </si>
  <si>
    <t>Les valeurs des résistances seront</t>
  </si>
  <si>
    <t>les suivantes :</t>
  </si>
  <si>
    <t>R1</t>
  </si>
  <si>
    <t>R2</t>
  </si>
  <si>
    <t>R3</t>
  </si>
  <si>
    <t>R4</t>
  </si>
  <si>
    <t>Ohms</t>
  </si>
  <si>
    <t>Votre tension d'alimentation est de  :</t>
  </si>
  <si>
    <t xml:space="preserve">Le courant collecteur choisi est de  : </t>
  </si>
  <si>
    <t>Le gain du transistor est de :</t>
  </si>
  <si>
    <t>Le gain en tension à vide sera de :</t>
  </si>
  <si>
    <t>Le gain en tension en charge sur la même impédance sera de :</t>
  </si>
  <si>
    <t>La tension émetteur retenue est de :</t>
  </si>
  <si>
    <t>Volt</t>
  </si>
  <si>
    <t>mA * (1)</t>
  </si>
  <si>
    <t>* (1)</t>
  </si>
  <si>
    <t>V * (2)</t>
  </si>
  <si>
    <t>* (2)</t>
  </si>
  <si>
    <t>Mettre une tension suffisante en rapport avec la tension de modulation</t>
  </si>
  <si>
    <t>Durée de la période</t>
  </si>
  <si>
    <t xml:space="preserve">    (pour mesure à l'oscillo)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</si>
</sst>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"/>
    <numFmt numFmtId="166" formatCode="0.0000000000"/>
  </numFmts>
  <fonts count="34">
    <font>
      <sz val="10"/>
      <name val="Arial"/>
    </font>
    <font>
      <b/>
      <sz val="10"/>
      <name val="Arial"/>
    </font>
    <font>
      <sz val="10"/>
      <name val="Times New Roman"/>
      <family val="1"/>
    </font>
    <font>
      <b/>
      <sz val="14"/>
      <name val="Times New Roman"/>
      <family val="1"/>
    </font>
    <font>
      <sz val="10"/>
      <color indexed="8"/>
      <name val="Times New Roman"/>
      <family val="1"/>
    </font>
    <font>
      <sz val="12"/>
      <color indexed="9"/>
      <name val="Times New Roman"/>
      <family val="1"/>
    </font>
    <font>
      <sz val="12"/>
      <name val="Times New Roman"/>
      <family val="1"/>
    </font>
    <font>
      <b/>
      <sz val="10"/>
      <name val="Times New Roman"/>
      <family val="1"/>
    </font>
    <font>
      <sz val="12"/>
      <color indexed="8"/>
      <name val="Times New Roman"/>
      <family val="1"/>
    </font>
    <font>
      <b/>
      <sz val="12"/>
      <name val="Times New Roman"/>
      <family val="1"/>
    </font>
    <font>
      <sz val="12"/>
      <name val="Arial"/>
    </font>
    <font>
      <b/>
      <sz val="14"/>
      <color indexed="39"/>
      <name val="Times New Roman"/>
      <family val="1"/>
    </font>
    <font>
      <b/>
      <sz val="14"/>
      <color indexed="9"/>
      <name val="Times New Roman"/>
      <family val="1"/>
    </font>
    <font>
      <b/>
      <sz val="10"/>
      <name val="Arial"/>
      <family val="2"/>
    </font>
    <font>
      <sz val="8"/>
      <name val="Times New Roman"/>
      <family val="1"/>
    </font>
    <font>
      <sz val="10"/>
      <color indexed="13"/>
      <name val="Times New Roman"/>
      <family val="1"/>
    </font>
    <font>
      <sz val="10"/>
      <color indexed="9"/>
      <name val="Times New Roman"/>
      <family val="1"/>
    </font>
    <font>
      <sz val="18"/>
      <color indexed="8"/>
      <name val="Times New Roman"/>
      <family val="1"/>
    </font>
    <font>
      <sz val="18"/>
      <name val="Times New Roman"/>
      <family val="1"/>
    </font>
    <font>
      <b/>
      <sz val="18"/>
      <name val="Times New Roman"/>
      <family val="1"/>
    </font>
    <font>
      <sz val="14"/>
      <name val="Times New Roman"/>
      <family val="1"/>
    </font>
    <font>
      <sz val="14"/>
      <color indexed="9"/>
      <name val="Times New Roman"/>
      <family val="1"/>
    </font>
    <font>
      <b/>
      <sz val="12"/>
      <color indexed="9"/>
      <name val="Times New Roman"/>
      <family val="1"/>
    </font>
    <font>
      <b/>
      <sz val="20"/>
      <name val="Times New Roman"/>
      <family val="1"/>
    </font>
    <font>
      <sz val="10"/>
      <color indexed="9"/>
      <name val="Arial"/>
    </font>
    <font>
      <sz val="20"/>
      <name val="Arial"/>
      <family val="2"/>
    </font>
    <font>
      <sz val="18"/>
      <name val="Arial"/>
    </font>
    <font>
      <sz val="14"/>
      <name val="Arial"/>
    </font>
    <font>
      <sz val="10"/>
      <name val="Arial"/>
      <family val="2"/>
    </font>
    <font>
      <sz val="10"/>
      <color theme="0"/>
      <name val="Arial"/>
      <family val="2"/>
    </font>
    <font>
      <sz val="10"/>
      <name val="Calibri"/>
      <family val="2"/>
    </font>
    <font>
      <u/>
      <sz val="10"/>
      <color theme="10"/>
      <name val="Arial"/>
      <family val="2"/>
    </font>
    <font>
      <sz val="10"/>
      <color rgb="FF002060"/>
      <name val="Cambria"/>
      <family val="1"/>
    </font>
    <font>
      <sz val="14"/>
      <name val="Cambria"/>
      <family val="1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ashDot">
        <color indexed="64"/>
      </top>
      <bottom/>
      <diagonal/>
    </border>
    <border>
      <left/>
      <right/>
      <top style="dashDot">
        <color indexed="64"/>
      </top>
      <bottom/>
      <diagonal/>
    </border>
    <border>
      <left/>
      <right style="double">
        <color indexed="64"/>
      </right>
      <top style="dashDot">
        <color indexed="64"/>
      </top>
      <bottom/>
      <diagonal/>
    </border>
  </borders>
  <cellStyleXfs count="2">
    <xf numFmtId="0" fontId="0" fillId="0" borderId="0"/>
    <xf numFmtId="0" fontId="31" fillId="0" borderId="0" applyNumberFormat="0" applyFill="0" applyBorder="0" applyAlignment="0" applyProtection="0">
      <alignment vertical="top"/>
      <protection locked="0"/>
    </xf>
  </cellStyleXfs>
  <cellXfs count="271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3" fillId="4" borderId="0" xfId="0" applyFont="1" applyFill="1" applyAlignment="1">
      <alignment horizontal="centerContinuous"/>
    </xf>
    <xf numFmtId="0" fontId="2" fillId="4" borderId="0" xfId="0" applyFont="1" applyFill="1" applyAlignment="1">
      <alignment horizontal="centerContinuous"/>
    </xf>
    <xf numFmtId="0" fontId="2" fillId="2" borderId="0" xfId="0" applyFont="1" applyFill="1"/>
    <xf numFmtId="0" fontId="0" fillId="4" borderId="0" xfId="0" applyFill="1" applyAlignment="1">
      <alignment horizontal="centerContinuous"/>
    </xf>
    <xf numFmtId="0" fontId="6" fillId="0" borderId="0" xfId="0" applyFont="1" applyAlignment="1">
      <alignment horizontal="centerContinuous"/>
    </xf>
    <xf numFmtId="0" fontId="10" fillId="0" borderId="0" xfId="0" applyFont="1"/>
    <xf numFmtId="0" fontId="1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/>
    </xf>
    <xf numFmtId="0" fontId="6" fillId="0" borderId="0" xfId="0" applyFont="1"/>
    <xf numFmtId="0" fontId="0" fillId="0" borderId="0" xfId="0" applyAlignment="1"/>
    <xf numFmtId="0" fontId="0" fillId="0" borderId="2" xfId="0" applyBorder="1"/>
    <xf numFmtId="0" fontId="0" fillId="0" borderId="0" xfId="0" applyBorder="1"/>
    <xf numFmtId="0" fontId="0" fillId="5" borderId="3" xfId="0" applyFill="1" applyBorder="1"/>
    <xf numFmtId="0" fontId="0" fillId="5" borderId="4" xfId="0" applyFill="1" applyBorder="1"/>
    <xf numFmtId="0" fontId="0" fillId="5" borderId="5" xfId="0" applyFill="1" applyBorder="1"/>
    <xf numFmtId="0" fontId="0" fillId="5" borderId="6" xfId="0" applyFill="1" applyBorder="1"/>
    <xf numFmtId="0" fontId="0" fillId="5" borderId="7" xfId="0" applyFill="1" applyBorder="1"/>
    <xf numFmtId="0" fontId="0" fillId="5" borderId="8" xfId="0" applyFill="1" applyBorder="1"/>
    <xf numFmtId="0" fontId="0" fillId="5" borderId="9" xfId="0" applyFill="1" applyBorder="1"/>
    <xf numFmtId="0" fontId="0" fillId="6" borderId="10" xfId="0" applyFill="1" applyBorder="1"/>
    <xf numFmtId="0" fontId="0" fillId="6" borderId="11" xfId="0" applyFill="1" applyBorder="1"/>
    <xf numFmtId="0" fontId="0" fillId="6" borderId="12" xfId="0" applyFill="1" applyBorder="1"/>
    <xf numFmtId="0" fontId="0" fillId="6" borderId="13" xfId="0" applyFill="1" applyBorder="1"/>
    <xf numFmtId="0" fontId="0" fillId="7" borderId="14" xfId="0" applyFill="1" applyBorder="1"/>
    <xf numFmtId="0" fontId="0" fillId="7" borderId="15" xfId="0" applyFill="1" applyBorder="1"/>
    <xf numFmtId="0" fontId="0" fillId="7" borderId="12" xfId="0" applyFill="1" applyBorder="1"/>
    <xf numFmtId="0" fontId="0" fillId="7" borderId="13" xfId="0" applyFill="1" applyBorder="1"/>
    <xf numFmtId="0" fontId="0" fillId="7" borderId="16" xfId="0" applyFill="1" applyBorder="1"/>
    <xf numFmtId="0" fontId="0" fillId="7" borderId="17" xfId="0" applyFill="1" applyBorder="1"/>
    <xf numFmtId="0" fontId="0" fillId="7" borderId="18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2" fillId="6" borderId="0" xfId="0" applyFont="1" applyFill="1" applyBorder="1"/>
    <xf numFmtId="0" fontId="2" fillId="7" borderId="27" xfId="0" applyFont="1" applyFill="1" applyBorder="1"/>
    <xf numFmtId="0" fontId="2" fillId="7" borderId="0" xfId="0" applyFont="1" applyFill="1" applyBorder="1" applyAlignment="1">
      <alignment horizontal="center"/>
    </xf>
    <xf numFmtId="3" fontId="6" fillId="5" borderId="28" xfId="0" applyNumberFormat="1" applyFont="1" applyFill="1" applyBorder="1" applyAlignment="1">
      <alignment horizontal="center"/>
    </xf>
    <xf numFmtId="3" fontId="6" fillId="0" borderId="0" xfId="0" applyNumberFormat="1" applyFont="1" applyAlignment="1">
      <alignment horizontal="center"/>
    </xf>
    <xf numFmtId="3" fontId="6" fillId="5" borderId="4" xfId="0" applyNumberFormat="1" applyFont="1" applyFill="1" applyBorder="1" applyAlignment="1">
      <alignment horizontal="center"/>
    </xf>
    <xf numFmtId="3" fontId="6" fillId="6" borderId="29" xfId="0" applyNumberFormat="1" applyFont="1" applyFill="1" applyBorder="1" applyAlignment="1">
      <alignment horizontal="center"/>
    </xf>
    <xf numFmtId="3" fontId="6" fillId="6" borderId="0" xfId="0" applyNumberFormat="1" applyFont="1" applyFill="1" applyBorder="1" applyAlignment="1">
      <alignment horizontal="center"/>
    </xf>
    <xf numFmtId="0" fontId="9" fillId="0" borderId="0" xfId="0" applyFont="1"/>
    <xf numFmtId="0" fontId="0" fillId="0" borderId="27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37" xfId="0" applyBorder="1"/>
    <xf numFmtId="0" fontId="0" fillId="0" borderId="38" xfId="0" applyBorder="1"/>
    <xf numFmtId="0" fontId="0" fillId="0" borderId="39" xfId="0" applyBorder="1"/>
    <xf numFmtId="0" fontId="0" fillId="0" borderId="34" xfId="0" applyBorder="1" applyAlignment="1">
      <alignment horizontal="center"/>
    </xf>
    <xf numFmtId="0" fontId="0" fillId="8" borderId="40" xfId="0" applyFill="1" applyBorder="1"/>
    <xf numFmtId="0" fontId="0" fillId="8" borderId="41" xfId="0" applyFill="1" applyBorder="1"/>
    <xf numFmtId="0" fontId="0" fillId="8" borderId="42" xfId="0" applyFill="1" applyBorder="1"/>
    <xf numFmtId="0" fontId="0" fillId="8" borderId="22" xfId="0" applyFill="1" applyBorder="1"/>
    <xf numFmtId="0" fontId="0" fillId="8" borderId="43" xfId="0" applyFill="1" applyBorder="1"/>
    <xf numFmtId="0" fontId="0" fillId="8" borderId="25" xfId="0" applyFill="1" applyBorder="1"/>
    <xf numFmtId="49" fontId="0" fillId="0" borderId="0" xfId="0" applyNumberFormat="1"/>
    <xf numFmtId="0" fontId="0" fillId="0" borderId="0" xfId="0" applyAlignment="1">
      <alignment horizontal="center"/>
    </xf>
    <xf numFmtId="0" fontId="13" fillId="0" borderId="0" xfId="0" applyFont="1"/>
    <xf numFmtId="2" fontId="2" fillId="5" borderId="2" xfId="0" applyNumberFormat="1" applyFont="1" applyFill="1" applyBorder="1" applyAlignment="1">
      <alignment horizontal="center" vertical="center"/>
    </xf>
    <xf numFmtId="0" fontId="6" fillId="9" borderId="0" xfId="0" applyFont="1" applyFill="1" applyAlignment="1">
      <alignment horizontal="centerContinuous" vertical="center"/>
    </xf>
    <xf numFmtId="2" fontId="2" fillId="0" borderId="44" xfId="0" applyNumberFormat="1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5" borderId="45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5" borderId="46" xfId="0" applyFill="1" applyBorder="1" applyAlignment="1">
      <alignment horizontal="left" vertical="center"/>
    </xf>
    <xf numFmtId="0" fontId="2" fillId="5" borderId="46" xfId="0" applyFont="1" applyFill="1" applyBorder="1" applyAlignment="1">
      <alignment horizontal="center" vertical="center"/>
    </xf>
    <xf numFmtId="2" fontId="3" fillId="5" borderId="47" xfId="0" applyNumberFormat="1" applyFont="1" applyFill="1" applyBorder="1" applyAlignment="1">
      <alignment horizontal="center" vertical="center"/>
    </xf>
    <xf numFmtId="1" fontId="2" fillId="5" borderId="47" xfId="0" applyNumberFormat="1" applyFont="1" applyFill="1" applyBorder="1" applyAlignment="1">
      <alignment horizontal="center" vertical="center"/>
    </xf>
    <xf numFmtId="0" fontId="0" fillId="5" borderId="48" xfId="0" applyFill="1" applyBorder="1" applyAlignment="1">
      <alignment horizontal="center" vertical="center"/>
    </xf>
    <xf numFmtId="0" fontId="5" fillId="2" borderId="0" xfId="0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/>
    <xf numFmtId="0" fontId="2" fillId="5" borderId="4" xfId="0" applyFont="1" applyFill="1" applyBorder="1"/>
    <xf numFmtId="1" fontId="2" fillId="5" borderId="4" xfId="0" applyNumberFormat="1" applyFont="1" applyFill="1" applyBorder="1"/>
    <xf numFmtId="0" fontId="2" fillId="5" borderId="28" xfId="0" applyFont="1" applyFill="1" applyBorder="1"/>
    <xf numFmtId="1" fontId="2" fillId="5" borderId="28" xfId="0" applyNumberFormat="1" applyFont="1" applyFill="1" applyBorder="1"/>
    <xf numFmtId="164" fontId="2" fillId="5" borderId="4" xfId="0" applyNumberFormat="1" applyFont="1" applyFill="1" applyBorder="1"/>
    <xf numFmtId="164" fontId="2" fillId="5" borderId="28" xfId="0" applyNumberFormat="1" applyFont="1" applyFill="1" applyBorder="1"/>
    <xf numFmtId="0" fontId="2" fillId="0" borderId="0" xfId="0" applyFont="1" applyAlignment="1">
      <alignment horizontal="center"/>
    </xf>
    <xf numFmtId="165" fontId="0" fillId="0" borderId="0" xfId="0" applyNumberFormat="1" applyAlignment="1">
      <alignment horizontal="center"/>
    </xf>
    <xf numFmtId="165" fontId="0" fillId="5" borderId="4" xfId="0" applyNumberFormat="1" applyFill="1" applyBorder="1" applyAlignment="1">
      <alignment horizontal="center"/>
    </xf>
    <xf numFmtId="165" fontId="0" fillId="5" borderId="28" xfId="0" applyNumberFormat="1" applyFill="1" applyBorder="1" applyAlignment="1">
      <alignment horizontal="center"/>
    </xf>
    <xf numFmtId="0" fontId="2" fillId="5" borderId="3" xfId="0" applyFont="1" applyFill="1" applyBorder="1"/>
    <xf numFmtId="0" fontId="2" fillId="5" borderId="0" xfId="0" applyFont="1" applyFill="1" applyBorder="1" applyAlignment="1">
      <alignment horizontal="centerContinuous"/>
    </xf>
    <xf numFmtId="0" fontId="0" fillId="5" borderId="0" xfId="0" applyFill="1" applyBorder="1" applyAlignment="1">
      <alignment horizontal="centerContinuous"/>
    </xf>
    <xf numFmtId="0" fontId="0" fillId="5" borderId="7" xfId="0" applyFill="1" applyBorder="1" applyAlignment="1">
      <alignment horizontal="centerContinuous"/>
    </xf>
    <xf numFmtId="0" fontId="2" fillId="5" borderId="6" xfId="0" applyFont="1" applyFill="1" applyBorder="1"/>
    <xf numFmtId="0" fontId="2" fillId="5" borderId="0" xfId="0" applyFont="1" applyFill="1" applyBorder="1"/>
    <xf numFmtId="0" fontId="0" fillId="5" borderId="0" xfId="0" applyFill="1" applyBorder="1"/>
    <xf numFmtId="0" fontId="2" fillId="5" borderId="0" xfId="0" applyFont="1" applyFill="1" applyBorder="1" applyAlignment="1">
      <alignment horizontal="center"/>
    </xf>
    <xf numFmtId="1" fontId="2" fillId="5" borderId="0" xfId="0" applyNumberFormat="1" applyFont="1" applyFill="1" applyBorder="1" applyAlignment="1">
      <alignment horizontal="center"/>
    </xf>
    <xf numFmtId="165" fontId="0" fillId="5" borderId="0" xfId="0" applyNumberFormat="1" applyFill="1" applyBorder="1" applyAlignment="1">
      <alignment horizontal="center"/>
    </xf>
    <xf numFmtId="0" fontId="2" fillId="5" borderId="8" xfId="0" applyFont="1" applyFill="1" applyBorder="1"/>
    <xf numFmtId="0" fontId="2" fillId="5" borderId="28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1" fontId="2" fillId="5" borderId="4" xfId="0" applyNumberFormat="1" applyFont="1" applyFill="1" applyBorder="1" applyAlignment="1">
      <alignment horizontal="center"/>
    </xf>
    <xf numFmtId="1" fontId="2" fillId="5" borderId="28" xfId="0" applyNumberFormat="1" applyFont="1" applyFill="1" applyBorder="1" applyAlignment="1">
      <alignment horizontal="center"/>
    </xf>
    <xf numFmtId="0" fontId="7" fillId="5" borderId="6" xfId="0" applyFont="1" applyFill="1" applyBorder="1" applyAlignment="1">
      <alignment horizontal="centerContinuous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/>
    <xf numFmtId="164" fontId="2" fillId="2" borderId="0" xfId="0" applyNumberFormat="1" applyFont="1" applyFill="1" applyBorder="1"/>
    <xf numFmtId="165" fontId="0" fillId="2" borderId="0" xfId="0" applyNumberFormat="1" applyFill="1" applyBorder="1" applyAlignment="1">
      <alignment horizontal="center"/>
    </xf>
    <xf numFmtId="0" fontId="0" fillId="2" borderId="0" xfId="0" applyFill="1" applyBorder="1"/>
    <xf numFmtId="1" fontId="2" fillId="5" borderId="0" xfId="0" applyNumberFormat="1" applyFont="1" applyFill="1" applyBorder="1"/>
    <xf numFmtId="0" fontId="0" fillId="5" borderId="7" xfId="0" applyFill="1" applyBorder="1" applyAlignment="1">
      <alignment horizontal="center"/>
    </xf>
    <xf numFmtId="0" fontId="15" fillId="10" borderId="2" xfId="0" applyFont="1" applyFill="1" applyBorder="1"/>
    <xf numFmtId="0" fontId="0" fillId="11" borderId="0" xfId="0" applyFill="1"/>
    <xf numFmtId="0" fontId="2" fillId="11" borderId="0" xfId="0" applyFont="1" applyFill="1"/>
    <xf numFmtId="0" fontId="14" fillId="11" borderId="0" xfId="0" applyFont="1" applyFill="1"/>
    <xf numFmtId="0" fontId="2" fillId="11" borderId="0" xfId="0" applyFont="1" applyFill="1" applyAlignment="1">
      <alignment horizontal="center"/>
    </xf>
    <xf numFmtId="0" fontId="15" fillId="11" borderId="0" xfId="0" applyFont="1" applyFill="1"/>
    <xf numFmtId="0" fontId="2" fillId="5" borderId="46" xfId="0" applyFont="1" applyFill="1" applyBorder="1"/>
    <xf numFmtId="0" fontId="17" fillId="5" borderId="0" xfId="0" applyFont="1" applyFill="1" applyBorder="1" applyAlignment="1">
      <alignment vertical="center"/>
    </xf>
    <xf numFmtId="165" fontId="18" fillId="5" borderId="0" xfId="0" applyNumberFormat="1" applyFont="1" applyFill="1" applyBorder="1" applyAlignment="1">
      <alignment vertical="center"/>
    </xf>
    <xf numFmtId="0" fontId="0" fillId="12" borderId="49" xfId="0" applyFill="1" applyBorder="1"/>
    <xf numFmtId="0" fontId="0" fillId="12" borderId="50" xfId="0" applyFill="1" applyBorder="1"/>
    <xf numFmtId="0" fontId="0" fillId="12" borderId="51" xfId="0" applyFill="1" applyBorder="1"/>
    <xf numFmtId="0" fontId="0" fillId="12" borderId="52" xfId="0" applyFill="1" applyBorder="1"/>
    <xf numFmtId="0" fontId="0" fillId="12" borderId="0" xfId="0" applyFill="1" applyBorder="1"/>
    <xf numFmtId="0" fontId="0" fillId="12" borderId="53" xfId="0" applyFill="1" applyBorder="1"/>
    <xf numFmtId="0" fontId="2" fillId="12" borderId="53" xfId="0" applyFont="1" applyFill="1" applyBorder="1"/>
    <xf numFmtId="0" fontId="2" fillId="12" borderId="0" xfId="0" applyFont="1" applyFill="1" applyBorder="1"/>
    <xf numFmtId="0" fontId="16" fillId="12" borderId="0" xfId="0" applyFont="1" applyFill="1" applyBorder="1" applyAlignment="1">
      <alignment vertical="center"/>
    </xf>
    <xf numFmtId="0" fontId="2" fillId="12" borderId="0" xfId="0" applyFont="1" applyFill="1" applyBorder="1" applyAlignment="1">
      <alignment vertical="center"/>
    </xf>
    <xf numFmtId="0" fontId="18" fillId="12" borderId="0" xfId="0" applyFont="1" applyFill="1" applyBorder="1" applyAlignment="1">
      <alignment vertical="center"/>
    </xf>
    <xf numFmtId="0" fontId="16" fillId="13" borderId="0" xfId="0" applyFont="1" applyFill="1" applyBorder="1" applyAlignment="1">
      <alignment vertical="center"/>
    </xf>
    <xf numFmtId="0" fontId="0" fillId="6" borderId="54" xfId="0" applyFill="1" applyBorder="1"/>
    <xf numFmtId="0" fontId="0" fillId="6" borderId="55" xfId="0" applyFill="1" applyBorder="1"/>
    <xf numFmtId="0" fontId="0" fillId="6" borderId="56" xfId="0" applyFill="1" applyBorder="1"/>
    <xf numFmtId="0" fontId="18" fillId="5" borderId="0" xfId="0" applyFont="1" applyFill="1" applyBorder="1" applyAlignment="1">
      <alignment vertical="center"/>
    </xf>
    <xf numFmtId="0" fontId="2" fillId="5" borderId="0" xfId="0" applyFont="1" applyFill="1" applyBorder="1" applyAlignment="1">
      <alignment vertical="center"/>
    </xf>
    <xf numFmtId="0" fontId="20" fillId="0" borderId="0" xfId="0" applyFont="1"/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3" fillId="0" borderId="0" xfId="0" applyFont="1"/>
    <xf numFmtId="1" fontId="3" fillId="5" borderId="47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3" fillId="5" borderId="2" xfId="0" applyNumberFormat="1" applyFont="1" applyFill="1" applyBorder="1" applyAlignment="1">
      <alignment horizontal="center" vertical="center"/>
    </xf>
    <xf numFmtId="0" fontId="21" fillId="14" borderId="2" xfId="0" applyFont="1" applyFill="1" applyBorder="1" applyAlignment="1" applyProtection="1">
      <alignment horizontal="center" vertical="center"/>
      <protection locked="0"/>
    </xf>
    <xf numFmtId="1" fontId="2" fillId="5" borderId="45" xfId="0" applyNumberFormat="1" applyFont="1" applyFill="1" applyBorder="1"/>
    <xf numFmtId="2" fontId="2" fillId="5" borderId="45" xfId="0" applyNumberFormat="1" applyFont="1" applyFill="1" applyBorder="1"/>
    <xf numFmtId="0" fontId="0" fillId="0" borderId="57" xfId="0" applyBorder="1"/>
    <xf numFmtId="0" fontId="0" fillId="2" borderId="0" xfId="0" applyFill="1"/>
    <xf numFmtId="0" fontId="0" fillId="2" borderId="58" xfId="0" applyFill="1" applyBorder="1"/>
    <xf numFmtId="0" fontId="0" fillId="2" borderId="59" xfId="0" applyFill="1" applyBorder="1"/>
    <xf numFmtId="0" fontId="0" fillId="0" borderId="29" xfId="0" applyBorder="1"/>
    <xf numFmtId="3" fontId="6" fillId="0" borderId="29" xfId="0" applyNumberFormat="1" applyFont="1" applyBorder="1" applyAlignment="1">
      <alignment horizontal="center"/>
    </xf>
    <xf numFmtId="0" fontId="0" fillId="2" borderId="29" xfId="0" applyFill="1" applyBorder="1"/>
    <xf numFmtId="0" fontId="0" fillId="2" borderId="11" xfId="0" applyFill="1" applyBorder="1"/>
    <xf numFmtId="0" fontId="0" fillId="2" borderId="13" xfId="0" applyFill="1" applyBorder="1"/>
    <xf numFmtId="0" fontId="0" fillId="2" borderId="18" xfId="0" applyFill="1" applyBorder="1"/>
    <xf numFmtId="0" fontId="0" fillId="0" borderId="10" xfId="0" applyBorder="1"/>
    <xf numFmtId="0" fontId="0" fillId="0" borderId="12" xfId="0" applyBorder="1"/>
    <xf numFmtId="0" fontId="0" fillId="0" borderId="16" xfId="0" applyBorder="1"/>
    <xf numFmtId="0" fontId="0" fillId="0" borderId="17" xfId="0" applyBorder="1"/>
    <xf numFmtId="0" fontId="0" fillId="0" borderId="60" xfId="0" applyBorder="1"/>
    <xf numFmtId="0" fontId="0" fillId="0" borderId="61" xfId="0" applyBorder="1"/>
    <xf numFmtId="0" fontId="0" fillId="0" borderId="11" xfId="0" applyBorder="1"/>
    <xf numFmtId="0" fontId="0" fillId="0" borderId="13" xfId="0" applyBorder="1"/>
    <xf numFmtId="0" fontId="0" fillId="0" borderId="18" xfId="0" applyBorder="1"/>
    <xf numFmtId="2" fontId="16" fillId="0" borderId="0" xfId="0" applyNumberFormat="1" applyFont="1" applyBorder="1" applyAlignment="1">
      <alignment horizontal="center" vertical="center"/>
    </xf>
    <xf numFmtId="0" fontId="5" fillId="3" borderId="62" xfId="0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NumberFormat="1" applyFont="1" applyBorder="1" applyAlignment="1">
      <alignment horizontal="centerContinuous" vertical="center"/>
    </xf>
    <xf numFmtId="0" fontId="24" fillId="0" borderId="0" xfId="0" applyFont="1" applyBorder="1" applyAlignment="1">
      <alignment horizontal="centerContinuous"/>
    </xf>
    <xf numFmtId="0" fontId="16" fillId="0" borderId="0" xfId="0" applyFont="1" applyBorder="1" applyAlignment="1">
      <alignment vertical="center"/>
    </xf>
    <xf numFmtId="0" fontId="16" fillId="0" borderId="0" xfId="0" applyFont="1" applyBorder="1" applyAlignment="1">
      <alignment horizontal="center" vertical="center"/>
    </xf>
    <xf numFmtId="0" fontId="25" fillId="0" borderId="0" xfId="0" applyFont="1"/>
    <xf numFmtId="0" fontId="26" fillId="0" borderId="0" xfId="0" applyFont="1"/>
    <xf numFmtId="0" fontId="27" fillId="0" borderId="0" xfId="0" applyFont="1"/>
    <xf numFmtId="0" fontId="13" fillId="12" borderId="0" xfId="0" applyFont="1" applyFill="1"/>
    <xf numFmtId="0" fontId="13" fillId="8" borderId="0" xfId="0" applyFont="1" applyFill="1"/>
    <xf numFmtId="0" fontId="0" fillId="8" borderId="0" xfId="0" applyFill="1"/>
    <xf numFmtId="0" fontId="13" fillId="0" borderId="0" xfId="0" applyFont="1" applyFill="1" applyBorder="1"/>
    <xf numFmtId="4" fontId="13" fillId="8" borderId="1" xfId="0" applyNumberFormat="1" applyFont="1" applyFill="1" applyBorder="1"/>
    <xf numFmtId="4" fontId="13" fillId="12" borderId="1" xfId="0" applyNumberFormat="1" applyFont="1" applyFill="1" applyBorder="1"/>
    <xf numFmtId="0" fontId="13" fillId="0" borderId="1" xfId="0" applyFont="1" applyFill="1" applyBorder="1" applyProtection="1">
      <protection locked="0"/>
    </xf>
    <xf numFmtId="0" fontId="28" fillId="0" borderId="0" xfId="0" applyFont="1"/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left" vertical="center"/>
    </xf>
    <xf numFmtId="0" fontId="31" fillId="18" borderId="0" xfId="1" applyFill="1" applyAlignment="1" applyProtection="1">
      <alignment horizontal="left" vertical="center"/>
    </xf>
    <xf numFmtId="0" fontId="28" fillId="0" borderId="0" xfId="0" applyFont="1" applyAlignment="1"/>
    <xf numFmtId="0" fontId="3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9" fillId="16" borderId="0" xfId="0" applyFont="1" applyFill="1" applyAlignment="1">
      <alignment horizontal="right" vertical="center"/>
    </xf>
    <xf numFmtId="0" fontId="0" fillId="0" borderId="0" xfId="0" applyAlignment="1">
      <alignment horizontal="right" vertical="center"/>
    </xf>
    <xf numFmtId="0" fontId="31" fillId="18" borderId="0" xfId="1" applyFill="1" applyAlignment="1" applyProtection="1">
      <alignment horizontal="right" vertical="center"/>
    </xf>
    <xf numFmtId="0" fontId="29" fillId="18" borderId="0" xfId="0" applyFont="1" applyFill="1" applyAlignment="1">
      <alignment horizontal="right" vertical="center"/>
    </xf>
    <xf numFmtId="0" fontId="0" fillId="18" borderId="0" xfId="0" applyFill="1" applyAlignment="1">
      <alignment horizontal="right" vertical="center"/>
    </xf>
    <xf numFmtId="2" fontId="0" fillId="0" borderId="0" xfId="0" applyNumberFormat="1" applyAlignment="1">
      <alignment horizontal="right" vertical="center"/>
    </xf>
    <xf numFmtId="166" fontId="0" fillId="0" borderId="0" xfId="0" applyNumberFormat="1" applyAlignment="1">
      <alignment horizontal="right" vertical="center"/>
    </xf>
    <xf numFmtId="0" fontId="0" fillId="0" borderId="0" xfId="0" applyAlignment="1">
      <alignment horizontal="right"/>
    </xf>
    <xf numFmtId="0" fontId="0" fillId="18" borderId="0" xfId="0" applyFill="1"/>
    <xf numFmtId="1" fontId="0" fillId="0" borderId="0" xfId="0" applyNumberFormat="1"/>
    <xf numFmtId="0" fontId="0" fillId="19" borderId="49" xfId="0" applyFill="1" applyBorder="1"/>
    <xf numFmtId="0" fontId="0" fillId="19" borderId="50" xfId="0" applyFill="1" applyBorder="1"/>
    <xf numFmtId="0" fontId="0" fillId="19" borderId="51" xfId="0" applyFill="1" applyBorder="1"/>
    <xf numFmtId="0" fontId="0" fillId="19" borderId="52" xfId="0" applyFill="1" applyBorder="1"/>
    <xf numFmtId="0" fontId="28" fillId="19" borderId="0" xfId="0" applyFont="1" applyFill="1" applyBorder="1"/>
    <xf numFmtId="0" fontId="0" fillId="19" borderId="0" xfId="0" applyFill="1" applyBorder="1"/>
    <xf numFmtId="0" fontId="0" fillId="19" borderId="53" xfId="0" applyFill="1" applyBorder="1"/>
    <xf numFmtId="0" fontId="0" fillId="19" borderId="0" xfId="0" applyFill="1"/>
    <xf numFmtId="0" fontId="28" fillId="19" borderId="53" xfId="0" applyFont="1" applyFill="1" applyBorder="1"/>
    <xf numFmtId="0" fontId="0" fillId="17" borderId="63" xfId="0" applyFill="1" applyBorder="1"/>
    <xf numFmtId="0" fontId="28" fillId="17" borderId="64" xfId="0" applyFont="1" applyFill="1" applyBorder="1"/>
    <xf numFmtId="0" fontId="0" fillId="17" borderId="64" xfId="0" applyFill="1" applyBorder="1"/>
    <xf numFmtId="0" fontId="0" fillId="17" borderId="65" xfId="0" applyFill="1" applyBorder="1"/>
    <xf numFmtId="0" fontId="0" fillId="17" borderId="52" xfId="0" applyFill="1" applyBorder="1"/>
    <xf numFmtId="0" fontId="0" fillId="17" borderId="0" xfId="0" applyFill="1" applyBorder="1"/>
    <xf numFmtId="0" fontId="0" fillId="17" borderId="53" xfId="0" applyFill="1" applyBorder="1"/>
    <xf numFmtId="0" fontId="28" fillId="17" borderId="0" xfId="0" applyFont="1" applyFill="1" applyBorder="1"/>
    <xf numFmtId="0" fontId="0" fillId="17" borderId="0" xfId="0" applyFill="1"/>
    <xf numFmtId="0" fontId="0" fillId="17" borderId="54" xfId="0" applyFill="1" applyBorder="1"/>
    <xf numFmtId="0" fontId="0" fillId="17" borderId="55" xfId="0" applyFill="1" applyBorder="1"/>
    <xf numFmtId="0" fontId="30" fillId="17" borderId="56" xfId="0" applyFont="1" applyFill="1" applyBorder="1" applyAlignment="1">
      <alignment horizontal="left" vertical="center"/>
    </xf>
    <xf numFmtId="0" fontId="32" fillId="17" borderId="0" xfId="0" applyFont="1" applyFill="1" applyBorder="1"/>
    <xf numFmtId="0" fontId="32" fillId="17" borderId="53" xfId="0" applyFont="1" applyFill="1" applyBorder="1" applyAlignment="1">
      <alignment horizontal="left" vertical="center"/>
    </xf>
    <xf numFmtId="1" fontId="32" fillId="17" borderId="0" xfId="0" applyNumberFormat="1" applyFont="1" applyFill="1" applyBorder="1"/>
    <xf numFmtId="0" fontId="33" fillId="0" borderId="0" xfId="0" applyFont="1"/>
    <xf numFmtId="0" fontId="33" fillId="0" borderId="0" xfId="0" applyFont="1" applyAlignment="1">
      <alignment horizontal="left" vertical="center"/>
    </xf>
    <xf numFmtId="2" fontId="0" fillId="5" borderId="4" xfId="0" applyNumberFormat="1" applyFill="1" applyBorder="1" applyAlignment="1">
      <alignment horizontal="center"/>
    </xf>
    <xf numFmtId="2" fontId="0" fillId="5" borderId="28" xfId="0" applyNumberFormat="1" applyFill="1" applyBorder="1" applyAlignment="1">
      <alignment horizontal="center"/>
    </xf>
    <xf numFmtId="0" fontId="28" fillId="5" borderId="0" xfId="0" applyFont="1" applyFill="1" applyBorder="1" applyAlignment="1">
      <alignment horizontal="center"/>
    </xf>
    <xf numFmtId="0" fontId="25" fillId="0" borderId="0" xfId="0" applyFont="1" applyAlignment="1">
      <alignment horizontal="center" vertical="center"/>
    </xf>
    <xf numFmtId="0" fontId="28" fillId="17" borderId="0" xfId="0" applyFont="1" applyFill="1" applyAlignment="1">
      <alignment horizontal="center"/>
    </xf>
    <xf numFmtId="0" fontId="3" fillId="8" borderId="0" xfId="0" applyFont="1" applyFill="1" applyAlignment="1">
      <alignment horizontal="center"/>
    </xf>
    <xf numFmtId="3" fontId="5" fillId="13" borderId="0" xfId="0" applyNumberFormat="1" applyFont="1" applyFill="1" applyBorder="1" applyAlignment="1" applyProtection="1">
      <alignment horizontal="center" vertical="center"/>
      <protection locked="0"/>
    </xf>
    <xf numFmtId="0" fontId="5" fillId="13" borderId="0" xfId="0" applyFont="1" applyFill="1" applyAlignment="1" applyProtection="1">
      <alignment vertical="center"/>
      <protection locked="0"/>
    </xf>
    <xf numFmtId="0" fontId="5" fillId="13" borderId="0" xfId="0" applyFont="1" applyFill="1" applyAlignment="1" applyProtection="1">
      <alignment horizontal="center" vertical="center"/>
      <protection locked="0"/>
    </xf>
    <xf numFmtId="4" fontId="12" fillId="3" borderId="0" xfId="0" applyNumberFormat="1" applyFont="1" applyFill="1" applyBorder="1" applyAlignment="1">
      <alignment horizontal="center" vertical="center"/>
    </xf>
    <xf numFmtId="0" fontId="12" fillId="3" borderId="0" xfId="0" applyFont="1" applyFill="1" applyAlignment="1">
      <alignment vertical="center"/>
    </xf>
    <xf numFmtId="0" fontId="13" fillId="5" borderId="6" xfId="0" applyFont="1" applyFill="1" applyBorder="1" applyAlignment="1">
      <alignment horizontal="center"/>
    </xf>
    <xf numFmtId="0" fontId="13" fillId="5" borderId="0" xfId="0" applyFont="1" applyFill="1" applyBorder="1" applyAlignment="1">
      <alignment horizontal="center"/>
    </xf>
    <xf numFmtId="0" fontId="13" fillId="5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vertical="center"/>
    </xf>
    <xf numFmtId="0" fontId="2" fillId="5" borderId="8" xfId="0" applyFont="1" applyFill="1" applyBorder="1" applyAlignment="1">
      <alignment vertical="center"/>
    </xf>
    <xf numFmtId="0" fontId="2" fillId="5" borderId="3" xfId="0" applyFont="1" applyFill="1" applyBorder="1" applyAlignment="1">
      <alignment vertical="center"/>
    </xf>
    <xf numFmtId="0" fontId="2" fillId="5" borderId="0" xfId="0" applyFont="1" applyFill="1" applyBorder="1" applyAlignment="1">
      <alignment horizontal="center"/>
    </xf>
    <xf numFmtId="0" fontId="28" fillId="5" borderId="0" xfId="0" applyFont="1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0" xfId="0" applyBorder="1" applyAlignment="1">
      <alignment horizontal="center"/>
    </xf>
    <xf numFmtId="0" fontId="19" fillId="15" borderId="0" xfId="0" applyFont="1" applyFill="1" applyBorder="1" applyAlignment="1">
      <alignment horizontal="center"/>
    </xf>
    <xf numFmtId="0" fontId="7" fillId="12" borderId="0" xfId="0" applyFont="1" applyFill="1" applyBorder="1" applyAlignment="1">
      <alignment horizontal="center"/>
    </xf>
    <xf numFmtId="0" fontId="23" fillId="0" borderId="0" xfId="0" applyFont="1" applyAlignment="1">
      <alignment horizontal="center"/>
    </xf>
    <xf numFmtId="0" fontId="22" fillId="13" borderId="0" xfId="0" applyFont="1" applyFill="1" applyAlignment="1">
      <alignment horizontal="center"/>
    </xf>
  </cellXfs>
  <cellStyles count="2">
    <cellStyle name="Lien hypertexte" xfId="1" builtinId="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609600</xdr:colOff>
      <xdr:row>6</xdr:row>
      <xdr:rowOff>38100</xdr:rowOff>
    </xdr:from>
    <xdr:to>
      <xdr:col>9</xdr:col>
      <xdr:colOff>161925</xdr:colOff>
      <xdr:row>14</xdr:row>
      <xdr:rowOff>9525</xdr:rowOff>
    </xdr:to>
    <xdr:sp macro="" textlink="">
      <xdr:nvSpPr>
        <xdr:cNvPr id="2" name="Rectangle 1"/>
        <xdr:cNvSpPr/>
      </xdr:nvSpPr>
      <xdr:spPr>
        <a:xfrm>
          <a:off x="5943600" y="1009650"/>
          <a:ext cx="314325" cy="1266825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fr-FR" sz="2400">
              <a:solidFill>
                <a:schemeClr val="tx1"/>
              </a:solidFill>
            </a:rPr>
            <a:t>R4</a:t>
          </a:r>
        </a:p>
        <a:p>
          <a:pPr algn="ctr"/>
          <a:endParaRPr lang="fr-FR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600075</xdr:colOff>
      <xdr:row>34</xdr:row>
      <xdr:rowOff>19050</xdr:rowOff>
    </xdr:from>
    <xdr:to>
      <xdr:col>9</xdr:col>
      <xdr:colOff>152400</xdr:colOff>
      <xdr:row>41</xdr:row>
      <xdr:rowOff>152400</xdr:rowOff>
    </xdr:to>
    <xdr:sp macro="" textlink="">
      <xdr:nvSpPr>
        <xdr:cNvPr id="3" name="Rectangle 2"/>
        <xdr:cNvSpPr/>
      </xdr:nvSpPr>
      <xdr:spPr>
        <a:xfrm>
          <a:off x="5934075" y="5362575"/>
          <a:ext cx="314325" cy="1266825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fr-FR" sz="2400">
              <a:solidFill>
                <a:schemeClr val="tx1"/>
              </a:solidFill>
            </a:rPr>
            <a:t>R3</a:t>
          </a:r>
        </a:p>
      </xdr:txBody>
    </xdr:sp>
    <xdr:clientData/>
  </xdr:twoCellAnchor>
  <xdr:twoCellAnchor>
    <xdr:from>
      <xdr:col>4</xdr:col>
      <xdr:colOff>628650</xdr:colOff>
      <xdr:row>34</xdr:row>
      <xdr:rowOff>9525</xdr:rowOff>
    </xdr:from>
    <xdr:to>
      <xdr:col>5</xdr:col>
      <xdr:colOff>180975</xdr:colOff>
      <xdr:row>41</xdr:row>
      <xdr:rowOff>142875</xdr:rowOff>
    </xdr:to>
    <xdr:sp macro="" textlink="">
      <xdr:nvSpPr>
        <xdr:cNvPr id="4" name="Rectangle 3"/>
        <xdr:cNvSpPr/>
      </xdr:nvSpPr>
      <xdr:spPr>
        <a:xfrm>
          <a:off x="2914650" y="5353050"/>
          <a:ext cx="314325" cy="1266825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fr-FR" sz="2400">
              <a:solidFill>
                <a:schemeClr val="tx1"/>
              </a:solidFill>
            </a:rPr>
            <a:t>R2</a:t>
          </a:r>
        </a:p>
      </xdr:txBody>
    </xdr:sp>
    <xdr:clientData/>
  </xdr:twoCellAnchor>
  <xdr:twoCellAnchor>
    <xdr:from>
      <xdr:col>4</xdr:col>
      <xdr:colOff>590550</xdr:colOff>
      <xdr:row>6</xdr:row>
      <xdr:rowOff>38100</xdr:rowOff>
    </xdr:from>
    <xdr:to>
      <xdr:col>5</xdr:col>
      <xdr:colOff>142875</xdr:colOff>
      <xdr:row>14</xdr:row>
      <xdr:rowOff>9525</xdr:rowOff>
    </xdr:to>
    <xdr:sp macro="" textlink="">
      <xdr:nvSpPr>
        <xdr:cNvPr id="5" name="Rectangle 4"/>
        <xdr:cNvSpPr/>
      </xdr:nvSpPr>
      <xdr:spPr>
        <a:xfrm>
          <a:off x="2876550" y="1009650"/>
          <a:ext cx="314325" cy="1266825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fr-FR" sz="2400">
              <a:solidFill>
                <a:schemeClr val="tx1"/>
              </a:solidFill>
            </a:rPr>
            <a:t>R1</a:t>
          </a:r>
        </a:p>
      </xdr:txBody>
    </xdr:sp>
    <xdr:clientData/>
  </xdr:twoCellAnchor>
  <xdr:twoCellAnchor>
    <xdr:from>
      <xdr:col>7</xdr:col>
      <xdr:colOff>9526</xdr:colOff>
      <xdr:row>17</xdr:row>
      <xdr:rowOff>152400</xdr:rowOff>
    </xdr:from>
    <xdr:to>
      <xdr:col>7</xdr:col>
      <xdr:colOff>142876</xdr:colOff>
      <xdr:row>28</xdr:row>
      <xdr:rowOff>0</xdr:rowOff>
    </xdr:to>
    <xdr:sp macro="" textlink="">
      <xdr:nvSpPr>
        <xdr:cNvPr id="6" name="Rectangle 5"/>
        <xdr:cNvSpPr/>
      </xdr:nvSpPr>
      <xdr:spPr>
        <a:xfrm>
          <a:off x="4581526" y="2905125"/>
          <a:ext cx="133350" cy="1628775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fr-FR" sz="1100"/>
        </a:p>
      </xdr:txBody>
    </xdr:sp>
    <xdr:clientData/>
  </xdr:twoCellAnchor>
  <xdr:twoCellAnchor>
    <xdr:from>
      <xdr:col>7</xdr:col>
      <xdr:colOff>142876</xdr:colOff>
      <xdr:row>18</xdr:row>
      <xdr:rowOff>1</xdr:rowOff>
    </xdr:from>
    <xdr:to>
      <xdr:col>9</xdr:col>
      <xdr:colOff>0</xdr:colOff>
      <xdr:row>22</xdr:row>
      <xdr:rowOff>157163</xdr:rowOff>
    </xdr:to>
    <xdr:cxnSp macro="">
      <xdr:nvCxnSpPr>
        <xdr:cNvPr id="10" name="Connecteur droit 9"/>
        <xdr:cNvCxnSpPr>
          <a:stCxn id="6" idx="3"/>
        </xdr:cNvCxnSpPr>
      </xdr:nvCxnSpPr>
      <xdr:spPr>
        <a:xfrm flipV="1">
          <a:off x="4714876" y="2914651"/>
          <a:ext cx="1381124" cy="804862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142876</xdr:colOff>
      <xdr:row>22</xdr:row>
      <xdr:rowOff>128588</xdr:rowOff>
    </xdr:from>
    <xdr:to>
      <xdr:col>9</xdr:col>
      <xdr:colOff>28575</xdr:colOff>
      <xdr:row>28</xdr:row>
      <xdr:rowOff>152400</xdr:rowOff>
    </xdr:to>
    <xdr:cxnSp macro="">
      <xdr:nvCxnSpPr>
        <xdr:cNvPr id="12" name="Connecteur droit avec flèche 11"/>
        <xdr:cNvCxnSpPr/>
      </xdr:nvCxnSpPr>
      <xdr:spPr>
        <a:xfrm>
          <a:off x="4714876" y="3690938"/>
          <a:ext cx="1409699" cy="995362"/>
        </a:xfrm>
        <a:prstGeom prst="straightConnector1">
          <a:avLst/>
        </a:prstGeom>
        <a:ln w="38100" cmpd="sng">
          <a:solidFill>
            <a:schemeClr val="tx1"/>
          </a:solidFill>
          <a:headEnd w="lg" len="lg"/>
          <a:tailEnd type="triangle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</xdr:colOff>
      <xdr:row>14</xdr:row>
      <xdr:rowOff>38100</xdr:rowOff>
    </xdr:from>
    <xdr:to>
      <xdr:col>9</xdr:col>
      <xdr:colOff>9526</xdr:colOff>
      <xdr:row>18</xdr:row>
      <xdr:rowOff>9525</xdr:rowOff>
    </xdr:to>
    <xdr:cxnSp macro="">
      <xdr:nvCxnSpPr>
        <xdr:cNvPr id="16" name="Connecteur droit 15"/>
        <xdr:cNvCxnSpPr/>
      </xdr:nvCxnSpPr>
      <xdr:spPr>
        <a:xfrm rot="5400000">
          <a:off x="5791201" y="2609850"/>
          <a:ext cx="6191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752476</xdr:colOff>
      <xdr:row>14</xdr:row>
      <xdr:rowOff>28574</xdr:rowOff>
    </xdr:from>
    <xdr:to>
      <xdr:col>5</xdr:col>
      <xdr:colOff>23814</xdr:colOff>
      <xdr:row>34</xdr:row>
      <xdr:rowOff>9524</xdr:rowOff>
    </xdr:to>
    <xdr:cxnSp macro="">
      <xdr:nvCxnSpPr>
        <xdr:cNvPr id="19" name="Connecteur droit 18"/>
        <xdr:cNvCxnSpPr>
          <a:endCxn id="4" idx="0"/>
        </xdr:cNvCxnSpPr>
      </xdr:nvCxnSpPr>
      <xdr:spPr>
        <a:xfrm rot="16200000" flipH="1">
          <a:off x="1526382" y="3807618"/>
          <a:ext cx="3057525" cy="33338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757239</xdr:colOff>
      <xdr:row>28</xdr:row>
      <xdr:rowOff>133349</xdr:rowOff>
    </xdr:from>
    <xdr:to>
      <xdr:col>9</xdr:col>
      <xdr:colOff>1</xdr:colOff>
      <xdr:row>34</xdr:row>
      <xdr:rowOff>19049</xdr:rowOff>
    </xdr:to>
    <xdr:cxnSp macro="">
      <xdr:nvCxnSpPr>
        <xdr:cNvPr id="21" name="Connecteur droit 20"/>
        <xdr:cNvCxnSpPr>
          <a:endCxn id="3" idx="0"/>
        </xdr:cNvCxnSpPr>
      </xdr:nvCxnSpPr>
      <xdr:spPr>
        <a:xfrm rot="5400000">
          <a:off x="5745957" y="5012531"/>
          <a:ext cx="695325" cy="4762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747713</xdr:colOff>
      <xdr:row>2</xdr:row>
      <xdr:rowOff>0</xdr:rowOff>
    </xdr:from>
    <xdr:to>
      <xdr:col>4</xdr:col>
      <xdr:colOff>752475</xdr:colOff>
      <xdr:row>6</xdr:row>
      <xdr:rowOff>0</xdr:rowOff>
    </xdr:to>
    <xdr:cxnSp macro="">
      <xdr:nvCxnSpPr>
        <xdr:cNvPr id="15" name="Connecteur droit 14"/>
        <xdr:cNvCxnSpPr/>
      </xdr:nvCxnSpPr>
      <xdr:spPr>
        <a:xfrm rot="5400000" flipH="1" flipV="1">
          <a:off x="2712244" y="645319"/>
          <a:ext cx="647700" cy="4762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752475</xdr:colOff>
      <xdr:row>2</xdr:row>
      <xdr:rowOff>19050</xdr:rowOff>
    </xdr:from>
    <xdr:to>
      <xdr:col>9</xdr:col>
      <xdr:colOff>4763</xdr:colOff>
      <xdr:row>6</xdr:row>
      <xdr:rowOff>38100</xdr:rowOff>
    </xdr:to>
    <xdr:cxnSp macro="">
      <xdr:nvCxnSpPr>
        <xdr:cNvPr id="18" name="Connecteur droit 17"/>
        <xdr:cNvCxnSpPr>
          <a:stCxn id="2" idx="0"/>
        </xdr:cNvCxnSpPr>
      </xdr:nvCxnSpPr>
      <xdr:spPr>
        <a:xfrm rot="16200000" flipV="1">
          <a:off x="5760244" y="669131"/>
          <a:ext cx="666750" cy="14288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14292</xdr:colOff>
      <xdr:row>41</xdr:row>
      <xdr:rowOff>142874</xdr:rowOff>
    </xdr:from>
    <xdr:to>
      <xdr:col>5</xdr:col>
      <xdr:colOff>19054</xdr:colOff>
      <xdr:row>50</xdr:row>
      <xdr:rowOff>152399</xdr:rowOff>
    </xdr:to>
    <xdr:cxnSp macro="">
      <xdr:nvCxnSpPr>
        <xdr:cNvPr id="24" name="Connecteur droit 23"/>
        <xdr:cNvCxnSpPr/>
      </xdr:nvCxnSpPr>
      <xdr:spPr>
        <a:xfrm rot="16200000" flipH="1">
          <a:off x="2736060" y="6946106"/>
          <a:ext cx="657225" cy="4762"/>
        </a:xfrm>
        <a:prstGeom prst="line">
          <a:avLst/>
        </a:prstGeom>
        <a:ln w="38100">
          <a:solidFill>
            <a:schemeClr val="tx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757238</xdr:colOff>
      <xdr:row>41</xdr:row>
      <xdr:rowOff>152400</xdr:rowOff>
    </xdr:from>
    <xdr:to>
      <xdr:col>9</xdr:col>
      <xdr:colOff>0</xdr:colOff>
      <xdr:row>50</xdr:row>
      <xdr:rowOff>152400</xdr:rowOff>
    </xdr:to>
    <xdr:cxnSp macro="">
      <xdr:nvCxnSpPr>
        <xdr:cNvPr id="26" name="Connecteur droit 25"/>
        <xdr:cNvCxnSpPr>
          <a:stCxn id="3" idx="2"/>
        </xdr:cNvCxnSpPr>
      </xdr:nvCxnSpPr>
      <xdr:spPr>
        <a:xfrm rot="16200000" flipH="1">
          <a:off x="5769769" y="6950869"/>
          <a:ext cx="647700" cy="4762"/>
        </a:xfrm>
        <a:prstGeom prst="line">
          <a:avLst/>
        </a:prstGeom>
        <a:ln w="38100">
          <a:solidFill>
            <a:schemeClr val="tx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50</xdr:row>
      <xdr:rowOff>152400</xdr:rowOff>
    </xdr:from>
    <xdr:to>
      <xdr:col>13</xdr:col>
      <xdr:colOff>19050</xdr:colOff>
      <xdr:row>50</xdr:row>
      <xdr:rowOff>152400</xdr:rowOff>
    </xdr:to>
    <xdr:cxnSp macro="">
      <xdr:nvCxnSpPr>
        <xdr:cNvPr id="28" name="Connecteur droit 27"/>
        <xdr:cNvCxnSpPr/>
      </xdr:nvCxnSpPr>
      <xdr:spPr>
        <a:xfrm>
          <a:off x="3048000" y="7277100"/>
          <a:ext cx="6115050" cy="0"/>
        </a:xfrm>
        <a:prstGeom prst="line">
          <a:avLst/>
        </a:prstGeom>
        <a:ln w="38100">
          <a:solidFill>
            <a:schemeClr val="tx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752475</xdr:colOff>
      <xdr:row>2</xdr:row>
      <xdr:rowOff>0</xdr:rowOff>
    </xdr:from>
    <xdr:to>
      <xdr:col>13</xdr:col>
      <xdr:colOff>9525</xdr:colOff>
      <xdr:row>2</xdr:row>
      <xdr:rowOff>9525</xdr:rowOff>
    </xdr:to>
    <xdr:cxnSp macro="">
      <xdr:nvCxnSpPr>
        <xdr:cNvPr id="30" name="Connecteur droit 29"/>
        <xdr:cNvCxnSpPr/>
      </xdr:nvCxnSpPr>
      <xdr:spPr>
        <a:xfrm>
          <a:off x="3038475" y="323850"/>
          <a:ext cx="6115050" cy="9525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752475</xdr:colOff>
      <xdr:row>18</xdr:row>
      <xdr:rowOff>0</xdr:rowOff>
    </xdr:from>
    <xdr:to>
      <xdr:col>11</xdr:col>
      <xdr:colOff>9525</xdr:colOff>
      <xdr:row>18</xdr:row>
      <xdr:rowOff>9525</xdr:rowOff>
    </xdr:to>
    <xdr:cxnSp macro="">
      <xdr:nvCxnSpPr>
        <xdr:cNvPr id="34" name="Connecteur droit 33"/>
        <xdr:cNvCxnSpPr/>
      </xdr:nvCxnSpPr>
      <xdr:spPr>
        <a:xfrm flipV="1">
          <a:off x="6086475" y="2914650"/>
          <a:ext cx="1543050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761999</xdr:colOff>
      <xdr:row>20</xdr:row>
      <xdr:rowOff>0</xdr:rowOff>
    </xdr:from>
    <xdr:to>
      <xdr:col>2</xdr:col>
      <xdr:colOff>9524</xdr:colOff>
      <xdr:row>26</xdr:row>
      <xdr:rowOff>0</xdr:rowOff>
    </xdr:to>
    <xdr:cxnSp macro="">
      <xdr:nvCxnSpPr>
        <xdr:cNvPr id="36" name="Connecteur droit 35"/>
        <xdr:cNvCxnSpPr/>
      </xdr:nvCxnSpPr>
      <xdr:spPr>
        <a:xfrm rot="16200000" flipH="1">
          <a:off x="1042987" y="3719512"/>
          <a:ext cx="971550" cy="9525"/>
        </a:xfrm>
        <a:prstGeom prst="line">
          <a:avLst/>
        </a:prstGeom>
        <a:ln w="1016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504825</xdr:colOff>
      <xdr:row>20</xdr:row>
      <xdr:rowOff>1</xdr:rowOff>
    </xdr:from>
    <xdr:to>
      <xdr:col>1</xdr:col>
      <xdr:colOff>514350</xdr:colOff>
      <xdr:row>26</xdr:row>
      <xdr:rowOff>1</xdr:rowOff>
    </xdr:to>
    <xdr:cxnSp macro="">
      <xdr:nvCxnSpPr>
        <xdr:cNvPr id="39" name="Connecteur droit 38"/>
        <xdr:cNvCxnSpPr/>
      </xdr:nvCxnSpPr>
      <xdr:spPr>
        <a:xfrm rot="16200000" flipH="1">
          <a:off x="785813" y="3719513"/>
          <a:ext cx="971550" cy="9525"/>
        </a:xfrm>
        <a:prstGeom prst="line">
          <a:avLst/>
        </a:prstGeom>
        <a:ln w="1016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22</xdr:row>
      <xdr:rowOff>157162</xdr:rowOff>
    </xdr:from>
    <xdr:to>
      <xdr:col>7</xdr:col>
      <xdr:colOff>9529</xdr:colOff>
      <xdr:row>23</xdr:row>
      <xdr:rowOff>9524</xdr:rowOff>
    </xdr:to>
    <xdr:cxnSp macro="">
      <xdr:nvCxnSpPr>
        <xdr:cNvPr id="46" name="Connecteur droit 45"/>
        <xdr:cNvCxnSpPr/>
      </xdr:nvCxnSpPr>
      <xdr:spPr>
        <a:xfrm rot="10800000" flipV="1">
          <a:off x="1533525" y="3719512"/>
          <a:ext cx="3048004" cy="14287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352425</xdr:colOff>
      <xdr:row>23</xdr:row>
      <xdr:rowOff>1</xdr:rowOff>
    </xdr:from>
    <xdr:to>
      <xdr:col>1</xdr:col>
      <xdr:colOff>485779</xdr:colOff>
      <xdr:row>23</xdr:row>
      <xdr:rowOff>2</xdr:rowOff>
    </xdr:to>
    <xdr:cxnSp macro="">
      <xdr:nvCxnSpPr>
        <xdr:cNvPr id="53" name="Connecteur droit 52"/>
        <xdr:cNvCxnSpPr/>
      </xdr:nvCxnSpPr>
      <xdr:spPr>
        <a:xfrm rot="10800000">
          <a:off x="352425" y="3724276"/>
          <a:ext cx="895354" cy="1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9526</xdr:colOff>
      <xdr:row>15</xdr:row>
      <xdr:rowOff>1</xdr:rowOff>
    </xdr:from>
    <xdr:to>
      <xdr:col>11</xdr:col>
      <xdr:colOff>19051</xdr:colOff>
      <xdr:row>21</xdr:row>
      <xdr:rowOff>1</xdr:rowOff>
    </xdr:to>
    <xdr:cxnSp macro="">
      <xdr:nvCxnSpPr>
        <xdr:cNvPr id="56" name="Connecteur droit 55"/>
        <xdr:cNvCxnSpPr/>
      </xdr:nvCxnSpPr>
      <xdr:spPr>
        <a:xfrm rot="16200000" flipH="1">
          <a:off x="7148514" y="2909888"/>
          <a:ext cx="971550" cy="9525"/>
        </a:xfrm>
        <a:prstGeom prst="line">
          <a:avLst/>
        </a:prstGeom>
        <a:ln w="1016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247651</xdr:colOff>
      <xdr:row>15</xdr:row>
      <xdr:rowOff>1</xdr:rowOff>
    </xdr:from>
    <xdr:to>
      <xdr:col>11</xdr:col>
      <xdr:colOff>257176</xdr:colOff>
      <xdr:row>21</xdr:row>
      <xdr:rowOff>1</xdr:rowOff>
    </xdr:to>
    <xdr:cxnSp macro="">
      <xdr:nvCxnSpPr>
        <xdr:cNvPr id="57" name="Connecteur droit 56"/>
        <xdr:cNvCxnSpPr/>
      </xdr:nvCxnSpPr>
      <xdr:spPr>
        <a:xfrm rot="16200000" flipH="1">
          <a:off x="7386639" y="2909888"/>
          <a:ext cx="971550" cy="9525"/>
        </a:xfrm>
        <a:prstGeom prst="line">
          <a:avLst/>
        </a:prstGeom>
        <a:ln w="1016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295275</xdr:colOff>
      <xdr:row>18</xdr:row>
      <xdr:rowOff>0</xdr:rowOff>
    </xdr:from>
    <xdr:to>
      <xdr:col>12</xdr:col>
      <xdr:colOff>428629</xdr:colOff>
      <xdr:row>18</xdr:row>
      <xdr:rowOff>1</xdr:rowOff>
    </xdr:to>
    <xdr:cxnSp macro="">
      <xdr:nvCxnSpPr>
        <xdr:cNvPr id="59" name="Connecteur droit 58"/>
        <xdr:cNvCxnSpPr/>
      </xdr:nvCxnSpPr>
      <xdr:spPr>
        <a:xfrm rot="10800000">
          <a:off x="7915275" y="2914650"/>
          <a:ext cx="895354" cy="1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</xdr:colOff>
      <xdr:row>6</xdr:row>
      <xdr:rowOff>152399</xdr:rowOff>
    </xdr:from>
    <xdr:to>
      <xdr:col>10</xdr:col>
      <xdr:colOff>3</xdr:colOff>
      <xdr:row>9</xdr:row>
      <xdr:rowOff>152399</xdr:rowOff>
    </xdr:to>
    <xdr:cxnSp macro="">
      <xdr:nvCxnSpPr>
        <xdr:cNvPr id="29" name="Connecteur droit avec flèche 28"/>
        <xdr:cNvCxnSpPr/>
      </xdr:nvCxnSpPr>
      <xdr:spPr>
        <a:xfrm rot="16200000" flipH="1">
          <a:off x="6615114" y="1366836"/>
          <a:ext cx="485775" cy="2"/>
        </a:xfrm>
        <a:prstGeom prst="straightConnector1">
          <a:avLst/>
        </a:prstGeom>
        <a:ln w="190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171450</xdr:colOff>
      <xdr:row>24</xdr:row>
      <xdr:rowOff>28575</xdr:rowOff>
    </xdr:from>
    <xdr:to>
      <xdr:col>1</xdr:col>
      <xdr:colOff>161925</xdr:colOff>
      <xdr:row>25</xdr:row>
      <xdr:rowOff>95250</xdr:rowOff>
    </xdr:to>
    <xdr:sp macro="" textlink="">
      <xdr:nvSpPr>
        <xdr:cNvPr id="33" name="Flèche droite 32"/>
        <xdr:cNvSpPr/>
      </xdr:nvSpPr>
      <xdr:spPr>
        <a:xfrm>
          <a:off x="171450" y="3914775"/>
          <a:ext cx="752475" cy="2286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fr-FR" sz="1100"/>
        </a:p>
      </xdr:txBody>
    </xdr:sp>
    <xdr:clientData/>
  </xdr:twoCellAnchor>
  <xdr:twoCellAnchor>
    <xdr:from>
      <xdr:col>11</xdr:col>
      <xdr:colOff>657225</xdr:colOff>
      <xdr:row>18</xdr:row>
      <xdr:rowOff>123825</xdr:rowOff>
    </xdr:from>
    <xdr:to>
      <xdr:col>12</xdr:col>
      <xdr:colOff>571500</xdr:colOff>
      <xdr:row>20</xdr:row>
      <xdr:rowOff>28575</xdr:rowOff>
    </xdr:to>
    <xdr:sp macro="" textlink="">
      <xdr:nvSpPr>
        <xdr:cNvPr id="35" name="Flèche droite 34"/>
        <xdr:cNvSpPr/>
      </xdr:nvSpPr>
      <xdr:spPr>
        <a:xfrm>
          <a:off x="9115425" y="3038475"/>
          <a:ext cx="752475" cy="2286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fr-FR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676275</xdr:colOff>
      <xdr:row>3</xdr:row>
      <xdr:rowOff>76200</xdr:rowOff>
    </xdr:from>
    <xdr:to>
      <xdr:col>1</xdr:col>
      <xdr:colOff>104775</xdr:colOff>
      <xdr:row>4</xdr:row>
      <xdr:rowOff>85725</xdr:rowOff>
    </xdr:to>
    <xdr:sp macro="" textlink="">
      <xdr:nvSpPr>
        <xdr:cNvPr id="1026" name="Oval 2"/>
        <xdr:cNvSpPr>
          <a:spLocks noChangeArrowheads="1"/>
        </xdr:cNvSpPr>
      </xdr:nvSpPr>
      <xdr:spPr bwMode="auto">
        <a:xfrm>
          <a:off x="676275" y="561975"/>
          <a:ext cx="190500" cy="180975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676275</xdr:colOff>
      <xdr:row>10</xdr:row>
      <xdr:rowOff>76200</xdr:rowOff>
    </xdr:from>
    <xdr:to>
      <xdr:col>1</xdr:col>
      <xdr:colOff>104775</xdr:colOff>
      <xdr:row>11</xdr:row>
      <xdr:rowOff>85725</xdr:rowOff>
    </xdr:to>
    <xdr:sp macro="" textlink="">
      <xdr:nvSpPr>
        <xdr:cNvPr id="1027" name="Oval 3"/>
        <xdr:cNvSpPr>
          <a:spLocks noChangeArrowheads="1"/>
        </xdr:cNvSpPr>
      </xdr:nvSpPr>
      <xdr:spPr bwMode="auto">
        <a:xfrm>
          <a:off x="676275" y="1905000"/>
          <a:ext cx="190500" cy="180975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657225</xdr:colOff>
      <xdr:row>3</xdr:row>
      <xdr:rowOff>57150</xdr:rowOff>
    </xdr:from>
    <xdr:to>
      <xdr:col>6</xdr:col>
      <xdr:colOff>85725</xdr:colOff>
      <xdr:row>4</xdr:row>
      <xdr:rowOff>66675</xdr:rowOff>
    </xdr:to>
    <xdr:sp macro="" textlink="">
      <xdr:nvSpPr>
        <xdr:cNvPr id="1028" name="Oval 4"/>
        <xdr:cNvSpPr>
          <a:spLocks noChangeArrowheads="1"/>
        </xdr:cNvSpPr>
      </xdr:nvSpPr>
      <xdr:spPr bwMode="auto">
        <a:xfrm>
          <a:off x="4467225" y="542925"/>
          <a:ext cx="190500" cy="180975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666750</xdr:colOff>
      <xdr:row>10</xdr:row>
      <xdr:rowOff>57150</xdr:rowOff>
    </xdr:from>
    <xdr:to>
      <xdr:col>6</xdr:col>
      <xdr:colOff>95250</xdr:colOff>
      <xdr:row>11</xdr:row>
      <xdr:rowOff>66675</xdr:rowOff>
    </xdr:to>
    <xdr:sp macro="" textlink="">
      <xdr:nvSpPr>
        <xdr:cNvPr id="1029" name="Oval 5"/>
        <xdr:cNvSpPr>
          <a:spLocks noChangeArrowheads="1"/>
        </xdr:cNvSpPr>
      </xdr:nvSpPr>
      <xdr:spPr bwMode="auto">
        <a:xfrm>
          <a:off x="4476750" y="1885950"/>
          <a:ext cx="190500" cy="180975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323850</xdr:colOff>
      <xdr:row>19</xdr:row>
      <xdr:rowOff>9525</xdr:rowOff>
    </xdr:from>
    <xdr:to>
      <xdr:col>3</xdr:col>
      <xdr:colOff>371475</xdr:colOff>
      <xdr:row>23</xdr:row>
      <xdr:rowOff>161925</xdr:rowOff>
    </xdr:to>
    <xdr:sp macro="" textlink="">
      <xdr:nvSpPr>
        <xdr:cNvPr id="1031" name="Line 7"/>
        <xdr:cNvSpPr>
          <a:spLocks noChangeShapeType="1"/>
        </xdr:cNvSpPr>
      </xdr:nvSpPr>
      <xdr:spPr bwMode="auto">
        <a:xfrm flipH="1" flipV="1">
          <a:off x="1847850" y="3562350"/>
          <a:ext cx="809625" cy="8001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</xdr:col>
      <xdr:colOff>666750</xdr:colOff>
      <xdr:row>26</xdr:row>
      <xdr:rowOff>161925</xdr:rowOff>
    </xdr:from>
    <xdr:to>
      <xdr:col>4</xdr:col>
      <xdr:colOff>95250</xdr:colOff>
      <xdr:row>28</xdr:row>
      <xdr:rowOff>0</xdr:rowOff>
    </xdr:to>
    <xdr:sp macro="" textlink="">
      <xdr:nvSpPr>
        <xdr:cNvPr id="1032" name="Oval 8"/>
        <xdr:cNvSpPr>
          <a:spLocks noChangeArrowheads="1"/>
        </xdr:cNvSpPr>
      </xdr:nvSpPr>
      <xdr:spPr bwMode="auto">
        <a:xfrm>
          <a:off x="2952750" y="4857750"/>
          <a:ext cx="190500" cy="180975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676275</xdr:colOff>
      <xdr:row>26</xdr:row>
      <xdr:rowOff>152400</xdr:rowOff>
    </xdr:from>
    <xdr:to>
      <xdr:col>3</xdr:col>
      <xdr:colOff>104775</xdr:colOff>
      <xdr:row>27</xdr:row>
      <xdr:rowOff>161925</xdr:rowOff>
    </xdr:to>
    <xdr:sp macro="" textlink="">
      <xdr:nvSpPr>
        <xdr:cNvPr id="1033" name="Oval 9"/>
        <xdr:cNvSpPr>
          <a:spLocks noChangeArrowheads="1"/>
        </xdr:cNvSpPr>
      </xdr:nvSpPr>
      <xdr:spPr bwMode="auto">
        <a:xfrm>
          <a:off x="2200275" y="4848225"/>
          <a:ext cx="190500" cy="180975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228600</xdr:colOff>
      <xdr:row>9</xdr:row>
      <xdr:rowOff>47625</xdr:rowOff>
    </xdr:from>
    <xdr:to>
      <xdr:col>2</xdr:col>
      <xdr:colOff>304800</xdr:colOff>
      <xdr:row>9</xdr:row>
      <xdr:rowOff>123825</xdr:rowOff>
    </xdr:to>
    <xdr:sp macro="" textlink="">
      <xdr:nvSpPr>
        <xdr:cNvPr id="2064" name="Oval 16"/>
        <xdr:cNvSpPr>
          <a:spLocks noChangeArrowheads="1"/>
        </xdr:cNvSpPr>
      </xdr:nvSpPr>
      <xdr:spPr bwMode="auto">
        <a:xfrm>
          <a:off x="1752600" y="152400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9</xdr:row>
      <xdr:rowOff>47625</xdr:rowOff>
    </xdr:from>
    <xdr:to>
      <xdr:col>2</xdr:col>
      <xdr:colOff>85725</xdr:colOff>
      <xdr:row>9</xdr:row>
      <xdr:rowOff>123825</xdr:rowOff>
    </xdr:to>
    <xdr:sp macro="" textlink="">
      <xdr:nvSpPr>
        <xdr:cNvPr id="2066" name="Oval 18"/>
        <xdr:cNvSpPr>
          <a:spLocks noChangeArrowheads="1"/>
        </xdr:cNvSpPr>
      </xdr:nvSpPr>
      <xdr:spPr bwMode="auto">
        <a:xfrm>
          <a:off x="1533525" y="152400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10</xdr:row>
      <xdr:rowOff>47625</xdr:rowOff>
    </xdr:from>
    <xdr:to>
      <xdr:col>2</xdr:col>
      <xdr:colOff>85725</xdr:colOff>
      <xdr:row>10</xdr:row>
      <xdr:rowOff>123825</xdr:rowOff>
    </xdr:to>
    <xdr:sp macro="" textlink="">
      <xdr:nvSpPr>
        <xdr:cNvPr id="2067" name="Oval 19"/>
        <xdr:cNvSpPr>
          <a:spLocks noChangeArrowheads="1"/>
        </xdr:cNvSpPr>
      </xdr:nvSpPr>
      <xdr:spPr bwMode="auto">
        <a:xfrm>
          <a:off x="1533525" y="168592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11</xdr:row>
      <xdr:rowOff>47625</xdr:rowOff>
    </xdr:from>
    <xdr:to>
      <xdr:col>2</xdr:col>
      <xdr:colOff>85725</xdr:colOff>
      <xdr:row>11</xdr:row>
      <xdr:rowOff>123825</xdr:rowOff>
    </xdr:to>
    <xdr:sp macro="" textlink="">
      <xdr:nvSpPr>
        <xdr:cNvPr id="2068" name="Oval 20"/>
        <xdr:cNvSpPr>
          <a:spLocks noChangeArrowheads="1"/>
        </xdr:cNvSpPr>
      </xdr:nvSpPr>
      <xdr:spPr bwMode="auto">
        <a:xfrm>
          <a:off x="1533525" y="184785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12</xdr:row>
      <xdr:rowOff>47625</xdr:rowOff>
    </xdr:from>
    <xdr:to>
      <xdr:col>2</xdr:col>
      <xdr:colOff>85725</xdr:colOff>
      <xdr:row>12</xdr:row>
      <xdr:rowOff>123825</xdr:rowOff>
    </xdr:to>
    <xdr:sp macro="" textlink="">
      <xdr:nvSpPr>
        <xdr:cNvPr id="2069" name="Oval 21"/>
        <xdr:cNvSpPr>
          <a:spLocks noChangeArrowheads="1"/>
        </xdr:cNvSpPr>
      </xdr:nvSpPr>
      <xdr:spPr bwMode="auto">
        <a:xfrm>
          <a:off x="1533525" y="200977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13</xdr:row>
      <xdr:rowOff>47625</xdr:rowOff>
    </xdr:from>
    <xdr:to>
      <xdr:col>2</xdr:col>
      <xdr:colOff>85725</xdr:colOff>
      <xdr:row>13</xdr:row>
      <xdr:rowOff>123825</xdr:rowOff>
    </xdr:to>
    <xdr:sp macro="" textlink="">
      <xdr:nvSpPr>
        <xdr:cNvPr id="2070" name="Oval 22"/>
        <xdr:cNvSpPr>
          <a:spLocks noChangeArrowheads="1"/>
        </xdr:cNvSpPr>
      </xdr:nvSpPr>
      <xdr:spPr bwMode="auto">
        <a:xfrm>
          <a:off x="1533525" y="217170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14</xdr:row>
      <xdr:rowOff>47625</xdr:rowOff>
    </xdr:from>
    <xdr:to>
      <xdr:col>2</xdr:col>
      <xdr:colOff>85725</xdr:colOff>
      <xdr:row>14</xdr:row>
      <xdr:rowOff>123825</xdr:rowOff>
    </xdr:to>
    <xdr:sp macro="" textlink="">
      <xdr:nvSpPr>
        <xdr:cNvPr id="2071" name="Oval 23"/>
        <xdr:cNvSpPr>
          <a:spLocks noChangeArrowheads="1"/>
        </xdr:cNvSpPr>
      </xdr:nvSpPr>
      <xdr:spPr bwMode="auto">
        <a:xfrm>
          <a:off x="1533525" y="233362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15</xdr:row>
      <xdr:rowOff>47625</xdr:rowOff>
    </xdr:from>
    <xdr:to>
      <xdr:col>2</xdr:col>
      <xdr:colOff>85725</xdr:colOff>
      <xdr:row>15</xdr:row>
      <xdr:rowOff>123825</xdr:rowOff>
    </xdr:to>
    <xdr:sp macro="" textlink="">
      <xdr:nvSpPr>
        <xdr:cNvPr id="2072" name="Oval 24"/>
        <xdr:cNvSpPr>
          <a:spLocks noChangeArrowheads="1"/>
        </xdr:cNvSpPr>
      </xdr:nvSpPr>
      <xdr:spPr bwMode="auto">
        <a:xfrm>
          <a:off x="1533525" y="249555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16</xdr:row>
      <xdr:rowOff>47625</xdr:rowOff>
    </xdr:from>
    <xdr:to>
      <xdr:col>2</xdr:col>
      <xdr:colOff>85725</xdr:colOff>
      <xdr:row>16</xdr:row>
      <xdr:rowOff>123825</xdr:rowOff>
    </xdr:to>
    <xdr:sp macro="" textlink="">
      <xdr:nvSpPr>
        <xdr:cNvPr id="2073" name="Oval 25"/>
        <xdr:cNvSpPr>
          <a:spLocks noChangeArrowheads="1"/>
        </xdr:cNvSpPr>
      </xdr:nvSpPr>
      <xdr:spPr bwMode="auto">
        <a:xfrm>
          <a:off x="1533525" y="265747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17</xdr:row>
      <xdr:rowOff>47625</xdr:rowOff>
    </xdr:from>
    <xdr:to>
      <xdr:col>2</xdr:col>
      <xdr:colOff>85725</xdr:colOff>
      <xdr:row>17</xdr:row>
      <xdr:rowOff>123825</xdr:rowOff>
    </xdr:to>
    <xdr:sp macro="" textlink="">
      <xdr:nvSpPr>
        <xdr:cNvPr id="2074" name="Oval 26"/>
        <xdr:cNvSpPr>
          <a:spLocks noChangeArrowheads="1"/>
        </xdr:cNvSpPr>
      </xdr:nvSpPr>
      <xdr:spPr bwMode="auto">
        <a:xfrm>
          <a:off x="1533525" y="281940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18</xdr:row>
      <xdr:rowOff>47625</xdr:rowOff>
    </xdr:from>
    <xdr:to>
      <xdr:col>2</xdr:col>
      <xdr:colOff>85725</xdr:colOff>
      <xdr:row>18</xdr:row>
      <xdr:rowOff>123825</xdr:rowOff>
    </xdr:to>
    <xdr:sp macro="" textlink="">
      <xdr:nvSpPr>
        <xdr:cNvPr id="2075" name="Oval 27"/>
        <xdr:cNvSpPr>
          <a:spLocks noChangeArrowheads="1"/>
        </xdr:cNvSpPr>
      </xdr:nvSpPr>
      <xdr:spPr bwMode="auto">
        <a:xfrm>
          <a:off x="1533525" y="298132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19</xdr:row>
      <xdr:rowOff>47625</xdr:rowOff>
    </xdr:from>
    <xdr:to>
      <xdr:col>2</xdr:col>
      <xdr:colOff>85725</xdr:colOff>
      <xdr:row>19</xdr:row>
      <xdr:rowOff>123825</xdr:rowOff>
    </xdr:to>
    <xdr:sp macro="" textlink="">
      <xdr:nvSpPr>
        <xdr:cNvPr id="2076" name="Oval 28"/>
        <xdr:cNvSpPr>
          <a:spLocks noChangeArrowheads="1"/>
        </xdr:cNvSpPr>
      </xdr:nvSpPr>
      <xdr:spPr bwMode="auto">
        <a:xfrm>
          <a:off x="1533525" y="314325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123825</xdr:colOff>
      <xdr:row>11</xdr:row>
      <xdr:rowOff>47625</xdr:rowOff>
    </xdr:from>
    <xdr:to>
      <xdr:col>2</xdr:col>
      <xdr:colOff>200025</xdr:colOff>
      <xdr:row>11</xdr:row>
      <xdr:rowOff>123825</xdr:rowOff>
    </xdr:to>
    <xdr:sp macro="" textlink="">
      <xdr:nvSpPr>
        <xdr:cNvPr id="2078" name="Oval 30"/>
        <xdr:cNvSpPr>
          <a:spLocks noChangeArrowheads="1"/>
        </xdr:cNvSpPr>
      </xdr:nvSpPr>
      <xdr:spPr bwMode="auto">
        <a:xfrm>
          <a:off x="1647825" y="184785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123825</xdr:colOff>
      <xdr:row>12</xdr:row>
      <xdr:rowOff>47625</xdr:rowOff>
    </xdr:from>
    <xdr:to>
      <xdr:col>2</xdr:col>
      <xdr:colOff>200025</xdr:colOff>
      <xdr:row>12</xdr:row>
      <xdr:rowOff>123825</xdr:rowOff>
    </xdr:to>
    <xdr:sp macro="" textlink="">
      <xdr:nvSpPr>
        <xdr:cNvPr id="2079" name="Oval 31"/>
        <xdr:cNvSpPr>
          <a:spLocks noChangeArrowheads="1"/>
        </xdr:cNvSpPr>
      </xdr:nvSpPr>
      <xdr:spPr bwMode="auto">
        <a:xfrm>
          <a:off x="1647825" y="200977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123825</xdr:colOff>
      <xdr:row>13</xdr:row>
      <xdr:rowOff>47625</xdr:rowOff>
    </xdr:from>
    <xdr:to>
      <xdr:col>2</xdr:col>
      <xdr:colOff>200025</xdr:colOff>
      <xdr:row>13</xdr:row>
      <xdr:rowOff>123825</xdr:rowOff>
    </xdr:to>
    <xdr:sp macro="" textlink="">
      <xdr:nvSpPr>
        <xdr:cNvPr id="2080" name="Oval 32"/>
        <xdr:cNvSpPr>
          <a:spLocks noChangeArrowheads="1"/>
        </xdr:cNvSpPr>
      </xdr:nvSpPr>
      <xdr:spPr bwMode="auto">
        <a:xfrm>
          <a:off x="1647825" y="217170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123825</xdr:colOff>
      <xdr:row>14</xdr:row>
      <xdr:rowOff>47625</xdr:rowOff>
    </xdr:from>
    <xdr:to>
      <xdr:col>2</xdr:col>
      <xdr:colOff>200025</xdr:colOff>
      <xdr:row>14</xdr:row>
      <xdr:rowOff>123825</xdr:rowOff>
    </xdr:to>
    <xdr:sp macro="" textlink="">
      <xdr:nvSpPr>
        <xdr:cNvPr id="2081" name="Oval 33"/>
        <xdr:cNvSpPr>
          <a:spLocks noChangeArrowheads="1"/>
        </xdr:cNvSpPr>
      </xdr:nvSpPr>
      <xdr:spPr bwMode="auto">
        <a:xfrm>
          <a:off x="1647825" y="233362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123825</xdr:colOff>
      <xdr:row>15</xdr:row>
      <xdr:rowOff>47625</xdr:rowOff>
    </xdr:from>
    <xdr:to>
      <xdr:col>2</xdr:col>
      <xdr:colOff>200025</xdr:colOff>
      <xdr:row>15</xdr:row>
      <xdr:rowOff>123825</xdr:rowOff>
    </xdr:to>
    <xdr:sp macro="" textlink="">
      <xdr:nvSpPr>
        <xdr:cNvPr id="2082" name="Oval 34"/>
        <xdr:cNvSpPr>
          <a:spLocks noChangeArrowheads="1"/>
        </xdr:cNvSpPr>
      </xdr:nvSpPr>
      <xdr:spPr bwMode="auto">
        <a:xfrm>
          <a:off x="1647825" y="249555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123825</xdr:colOff>
      <xdr:row>16</xdr:row>
      <xdr:rowOff>47625</xdr:rowOff>
    </xdr:from>
    <xdr:to>
      <xdr:col>2</xdr:col>
      <xdr:colOff>200025</xdr:colOff>
      <xdr:row>16</xdr:row>
      <xdr:rowOff>123825</xdr:rowOff>
    </xdr:to>
    <xdr:sp macro="" textlink="">
      <xdr:nvSpPr>
        <xdr:cNvPr id="2083" name="Oval 35"/>
        <xdr:cNvSpPr>
          <a:spLocks noChangeArrowheads="1"/>
        </xdr:cNvSpPr>
      </xdr:nvSpPr>
      <xdr:spPr bwMode="auto">
        <a:xfrm>
          <a:off x="1647825" y="265747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123825</xdr:colOff>
      <xdr:row>17</xdr:row>
      <xdr:rowOff>47625</xdr:rowOff>
    </xdr:from>
    <xdr:to>
      <xdr:col>2</xdr:col>
      <xdr:colOff>200025</xdr:colOff>
      <xdr:row>17</xdr:row>
      <xdr:rowOff>123825</xdr:rowOff>
    </xdr:to>
    <xdr:sp macro="" textlink="">
      <xdr:nvSpPr>
        <xdr:cNvPr id="2084" name="Oval 36"/>
        <xdr:cNvSpPr>
          <a:spLocks noChangeArrowheads="1"/>
        </xdr:cNvSpPr>
      </xdr:nvSpPr>
      <xdr:spPr bwMode="auto">
        <a:xfrm>
          <a:off x="1647825" y="281940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123825</xdr:colOff>
      <xdr:row>18</xdr:row>
      <xdr:rowOff>47625</xdr:rowOff>
    </xdr:from>
    <xdr:to>
      <xdr:col>2</xdr:col>
      <xdr:colOff>200025</xdr:colOff>
      <xdr:row>18</xdr:row>
      <xdr:rowOff>123825</xdr:rowOff>
    </xdr:to>
    <xdr:sp macro="" textlink="">
      <xdr:nvSpPr>
        <xdr:cNvPr id="2085" name="Oval 37"/>
        <xdr:cNvSpPr>
          <a:spLocks noChangeArrowheads="1"/>
        </xdr:cNvSpPr>
      </xdr:nvSpPr>
      <xdr:spPr bwMode="auto">
        <a:xfrm>
          <a:off x="1647825" y="298132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123825</xdr:colOff>
      <xdr:row>19</xdr:row>
      <xdr:rowOff>47625</xdr:rowOff>
    </xdr:from>
    <xdr:to>
      <xdr:col>2</xdr:col>
      <xdr:colOff>200025</xdr:colOff>
      <xdr:row>19</xdr:row>
      <xdr:rowOff>123825</xdr:rowOff>
    </xdr:to>
    <xdr:sp macro="" textlink="">
      <xdr:nvSpPr>
        <xdr:cNvPr id="2086" name="Oval 38"/>
        <xdr:cNvSpPr>
          <a:spLocks noChangeArrowheads="1"/>
        </xdr:cNvSpPr>
      </xdr:nvSpPr>
      <xdr:spPr bwMode="auto">
        <a:xfrm>
          <a:off x="1647825" y="314325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123825</xdr:colOff>
      <xdr:row>20</xdr:row>
      <xdr:rowOff>47625</xdr:rowOff>
    </xdr:from>
    <xdr:to>
      <xdr:col>2</xdr:col>
      <xdr:colOff>200025</xdr:colOff>
      <xdr:row>20</xdr:row>
      <xdr:rowOff>123825</xdr:rowOff>
    </xdr:to>
    <xdr:sp macro="" textlink="">
      <xdr:nvSpPr>
        <xdr:cNvPr id="2087" name="Oval 39"/>
        <xdr:cNvSpPr>
          <a:spLocks noChangeArrowheads="1"/>
        </xdr:cNvSpPr>
      </xdr:nvSpPr>
      <xdr:spPr bwMode="auto">
        <a:xfrm>
          <a:off x="1647825" y="330517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228600</xdr:colOff>
      <xdr:row>10</xdr:row>
      <xdr:rowOff>47625</xdr:rowOff>
    </xdr:from>
    <xdr:to>
      <xdr:col>2</xdr:col>
      <xdr:colOff>304800</xdr:colOff>
      <xdr:row>10</xdr:row>
      <xdr:rowOff>123825</xdr:rowOff>
    </xdr:to>
    <xdr:sp macro="" textlink="">
      <xdr:nvSpPr>
        <xdr:cNvPr id="2089" name="Oval 41"/>
        <xdr:cNvSpPr>
          <a:spLocks noChangeArrowheads="1"/>
        </xdr:cNvSpPr>
      </xdr:nvSpPr>
      <xdr:spPr bwMode="auto">
        <a:xfrm>
          <a:off x="1752600" y="168592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228600</xdr:colOff>
      <xdr:row>11</xdr:row>
      <xdr:rowOff>47625</xdr:rowOff>
    </xdr:from>
    <xdr:to>
      <xdr:col>2</xdr:col>
      <xdr:colOff>304800</xdr:colOff>
      <xdr:row>11</xdr:row>
      <xdr:rowOff>123825</xdr:rowOff>
    </xdr:to>
    <xdr:sp macro="" textlink="">
      <xdr:nvSpPr>
        <xdr:cNvPr id="2090" name="Oval 42"/>
        <xdr:cNvSpPr>
          <a:spLocks noChangeArrowheads="1"/>
        </xdr:cNvSpPr>
      </xdr:nvSpPr>
      <xdr:spPr bwMode="auto">
        <a:xfrm>
          <a:off x="1752600" y="184785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228600</xdr:colOff>
      <xdr:row>12</xdr:row>
      <xdr:rowOff>47625</xdr:rowOff>
    </xdr:from>
    <xdr:to>
      <xdr:col>2</xdr:col>
      <xdr:colOff>304800</xdr:colOff>
      <xdr:row>12</xdr:row>
      <xdr:rowOff>123825</xdr:rowOff>
    </xdr:to>
    <xdr:sp macro="" textlink="">
      <xdr:nvSpPr>
        <xdr:cNvPr id="2091" name="Oval 43"/>
        <xdr:cNvSpPr>
          <a:spLocks noChangeArrowheads="1"/>
        </xdr:cNvSpPr>
      </xdr:nvSpPr>
      <xdr:spPr bwMode="auto">
        <a:xfrm>
          <a:off x="1752600" y="200977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228600</xdr:colOff>
      <xdr:row>13</xdr:row>
      <xdr:rowOff>47625</xdr:rowOff>
    </xdr:from>
    <xdr:to>
      <xdr:col>2</xdr:col>
      <xdr:colOff>304800</xdr:colOff>
      <xdr:row>13</xdr:row>
      <xdr:rowOff>123825</xdr:rowOff>
    </xdr:to>
    <xdr:sp macro="" textlink="">
      <xdr:nvSpPr>
        <xdr:cNvPr id="2092" name="Oval 44"/>
        <xdr:cNvSpPr>
          <a:spLocks noChangeArrowheads="1"/>
        </xdr:cNvSpPr>
      </xdr:nvSpPr>
      <xdr:spPr bwMode="auto">
        <a:xfrm>
          <a:off x="1752600" y="217170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228600</xdr:colOff>
      <xdr:row>14</xdr:row>
      <xdr:rowOff>47625</xdr:rowOff>
    </xdr:from>
    <xdr:to>
      <xdr:col>2</xdr:col>
      <xdr:colOff>304800</xdr:colOff>
      <xdr:row>14</xdr:row>
      <xdr:rowOff>123825</xdr:rowOff>
    </xdr:to>
    <xdr:sp macro="" textlink="">
      <xdr:nvSpPr>
        <xdr:cNvPr id="2093" name="Oval 45"/>
        <xdr:cNvSpPr>
          <a:spLocks noChangeArrowheads="1"/>
        </xdr:cNvSpPr>
      </xdr:nvSpPr>
      <xdr:spPr bwMode="auto">
        <a:xfrm>
          <a:off x="1752600" y="233362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228600</xdr:colOff>
      <xdr:row>15</xdr:row>
      <xdr:rowOff>47625</xdr:rowOff>
    </xdr:from>
    <xdr:to>
      <xdr:col>2</xdr:col>
      <xdr:colOff>304800</xdr:colOff>
      <xdr:row>15</xdr:row>
      <xdr:rowOff>123825</xdr:rowOff>
    </xdr:to>
    <xdr:sp macro="" textlink="">
      <xdr:nvSpPr>
        <xdr:cNvPr id="2094" name="Oval 46"/>
        <xdr:cNvSpPr>
          <a:spLocks noChangeArrowheads="1"/>
        </xdr:cNvSpPr>
      </xdr:nvSpPr>
      <xdr:spPr bwMode="auto">
        <a:xfrm>
          <a:off x="1752600" y="249555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228600</xdr:colOff>
      <xdr:row>16</xdr:row>
      <xdr:rowOff>47625</xdr:rowOff>
    </xdr:from>
    <xdr:to>
      <xdr:col>2</xdr:col>
      <xdr:colOff>304800</xdr:colOff>
      <xdr:row>16</xdr:row>
      <xdr:rowOff>123825</xdr:rowOff>
    </xdr:to>
    <xdr:sp macro="" textlink="">
      <xdr:nvSpPr>
        <xdr:cNvPr id="2095" name="Oval 47"/>
        <xdr:cNvSpPr>
          <a:spLocks noChangeArrowheads="1"/>
        </xdr:cNvSpPr>
      </xdr:nvSpPr>
      <xdr:spPr bwMode="auto">
        <a:xfrm>
          <a:off x="1752600" y="265747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228600</xdr:colOff>
      <xdr:row>17</xdr:row>
      <xdr:rowOff>47625</xdr:rowOff>
    </xdr:from>
    <xdr:to>
      <xdr:col>2</xdr:col>
      <xdr:colOff>304800</xdr:colOff>
      <xdr:row>17</xdr:row>
      <xdr:rowOff>123825</xdr:rowOff>
    </xdr:to>
    <xdr:sp macro="" textlink="">
      <xdr:nvSpPr>
        <xdr:cNvPr id="2096" name="Oval 48"/>
        <xdr:cNvSpPr>
          <a:spLocks noChangeArrowheads="1"/>
        </xdr:cNvSpPr>
      </xdr:nvSpPr>
      <xdr:spPr bwMode="auto">
        <a:xfrm>
          <a:off x="1752600" y="281940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228600</xdr:colOff>
      <xdr:row>18</xdr:row>
      <xdr:rowOff>47625</xdr:rowOff>
    </xdr:from>
    <xdr:to>
      <xdr:col>2</xdr:col>
      <xdr:colOff>304800</xdr:colOff>
      <xdr:row>18</xdr:row>
      <xdr:rowOff>123825</xdr:rowOff>
    </xdr:to>
    <xdr:sp macro="" textlink="">
      <xdr:nvSpPr>
        <xdr:cNvPr id="2098" name="Oval 50"/>
        <xdr:cNvSpPr>
          <a:spLocks noChangeArrowheads="1"/>
        </xdr:cNvSpPr>
      </xdr:nvSpPr>
      <xdr:spPr bwMode="auto">
        <a:xfrm>
          <a:off x="1752600" y="298132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228600</xdr:colOff>
      <xdr:row>19</xdr:row>
      <xdr:rowOff>47625</xdr:rowOff>
    </xdr:from>
    <xdr:to>
      <xdr:col>2</xdr:col>
      <xdr:colOff>304800</xdr:colOff>
      <xdr:row>19</xdr:row>
      <xdr:rowOff>123825</xdr:rowOff>
    </xdr:to>
    <xdr:sp macro="" textlink="">
      <xdr:nvSpPr>
        <xdr:cNvPr id="2100" name="Oval 52"/>
        <xdr:cNvSpPr>
          <a:spLocks noChangeArrowheads="1"/>
        </xdr:cNvSpPr>
      </xdr:nvSpPr>
      <xdr:spPr bwMode="auto">
        <a:xfrm>
          <a:off x="1752600" y="314325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228600</xdr:colOff>
      <xdr:row>20</xdr:row>
      <xdr:rowOff>47625</xdr:rowOff>
    </xdr:from>
    <xdr:to>
      <xdr:col>2</xdr:col>
      <xdr:colOff>304800</xdr:colOff>
      <xdr:row>20</xdr:row>
      <xdr:rowOff>123825</xdr:rowOff>
    </xdr:to>
    <xdr:sp macro="" textlink="">
      <xdr:nvSpPr>
        <xdr:cNvPr id="2101" name="Oval 53"/>
        <xdr:cNvSpPr>
          <a:spLocks noChangeArrowheads="1"/>
        </xdr:cNvSpPr>
      </xdr:nvSpPr>
      <xdr:spPr bwMode="auto">
        <a:xfrm>
          <a:off x="1752600" y="330517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20</xdr:row>
      <xdr:rowOff>47625</xdr:rowOff>
    </xdr:from>
    <xdr:to>
      <xdr:col>2</xdr:col>
      <xdr:colOff>85725</xdr:colOff>
      <xdr:row>20</xdr:row>
      <xdr:rowOff>123825</xdr:rowOff>
    </xdr:to>
    <xdr:sp macro="" textlink="">
      <xdr:nvSpPr>
        <xdr:cNvPr id="2102" name="Oval 54"/>
        <xdr:cNvSpPr>
          <a:spLocks noChangeArrowheads="1"/>
        </xdr:cNvSpPr>
      </xdr:nvSpPr>
      <xdr:spPr bwMode="auto">
        <a:xfrm>
          <a:off x="1533525" y="330517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9525</xdr:colOff>
      <xdr:row>9</xdr:row>
      <xdr:rowOff>47625</xdr:rowOff>
    </xdr:from>
    <xdr:to>
      <xdr:col>5</xdr:col>
      <xdr:colOff>85725</xdr:colOff>
      <xdr:row>9</xdr:row>
      <xdr:rowOff>123825</xdr:rowOff>
    </xdr:to>
    <xdr:sp macro="" textlink="">
      <xdr:nvSpPr>
        <xdr:cNvPr id="2103" name="Oval 55"/>
        <xdr:cNvSpPr>
          <a:spLocks noChangeArrowheads="1"/>
        </xdr:cNvSpPr>
      </xdr:nvSpPr>
      <xdr:spPr bwMode="auto">
        <a:xfrm>
          <a:off x="2809875" y="152400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9525</xdr:colOff>
      <xdr:row>9</xdr:row>
      <xdr:rowOff>47625</xdr:rowOff>
    </xdr:from>
    <xdr:to>
      <xdr:col>5</xdr:col>
      <xdr:colOff>85725</xdr:colOff>
      <xdr:row>9</xdr:row>
      <xdr:rowOff>133350</xdr:rowOff>
    </xdr:to>
    <xdr:sp macro="" textlink="">
      <xdr:nvSpPr>
        <xdr:cNvPr id="2104" name="Oval 56"/>
        <xdr:cNvSpPr>
          <a:spLocks noChangeArrowheads="1"/>
        </xdr:cNvSpPr>
      </xdr:nvSpPr>
      <xdr:spPr bwMode="auto">
        <a:xfrm>
          <a:off x="2809875" y="1524000"/>
          <a:ext cx="76200" cy="85725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123825</xdr:colOff>
      <xdr:row>9</xdr:row>
      <xdr:rowOff>47625</xdr:rowOff>
    </xdr:from>
    <xdr:to>
      <xdr:col>5</xdr:col>
      <xdr:colOff>200025</xdr:colOff>
      <xdr:row>9</xdr:row>
      <xdr:rowOff>123825</xdr:rowOff>
    </xdr:to>
    <xdr:sp macro="" textlink="">
      <xdr:nvSpPr>
        <xdr:cNvPr id="2105" name="Oval 57"/>
        <xdr:cNvSpPr>
          <a:spLocks noChangeArrowheads="1"/>
        </xdr:cNvSpPr>
      </xdr:nvSpPr>
      <xdr:spPr bwMode="auto">
        <a:xfrm>
          <a:off x="2924175" y="152400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123825</xdr:colOff>
      <xdr:row>9</xdr:row>
      <xdr:rowOff>47625</xdr:rowOff>
    </xdr:from>
    <xdr:to>
      <xdr:col>5</xdr:col>
      <xdr:colOff>200025</xdr:colOff>
      <xdr:row>9</xdr:row>
      <xdr:rowOff>123825</xdr:rowOff>
    </xdr:to>
    <xdr:sp macro="" textlink="">
      <xdr:nvSpPr>
        <xdr:cNvPr id="2107" name="Oval 59"/>
        <xdr:cNvSpPr>
          <a:spLocks noChangeArrowheads="1"/>
        </xdr:cNvSpPr>
      </xdr:nvSpPr>
      <xdr:spPr bwMode="auto">
        <a:xfrm>
          <a:off x="2924175" y="152400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228600</xdr:colOff>
      <xdr:row>9</xdr:row>
      <xdr:rowOff>47625</xdr:rowOff>
    </xdr:from>
    <xdr:to>
      <xdr:col>5</xdr:col>
      <xdr:colOff>304800</xdr:colOff>
      <xdr:row>9</xdr:row>
      <xdr:rowOff>123825</xdr:rowOff>
    </xdr:to>
    <xdr:sp macro="" textlink="">
      <xdr:nvSpPr>
        <xdr:cNvPr id="2109" name="Oval 61"/>
        <xdr:cNvSpPr>
          <a:spLocks noChangeArrowheads="1"/>
        </xdr:cNvSpPr>
      </xdr:nvSpPr>
      <xdr:spPr bwMode="auto">
        <a:xfrm>
          <a:off x="3028950" y="152400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9525</xdr:colOff>
      <xdr:row>10</xdr:row>
      <xdr:rowOff>47625</xdr:rowOff>
    </xdr:from>
    <xdr:to>
      <xdr:col>5</xdr:col>
      <xdr:colOff>85725</xdr:colOff>
      <xdr:row>10</xdr:row>
      <xdr:rowOff>133350</xdr:rowOff>
    </xdr:to>
    <xdr:sp macro="" textlink="">
      <xdr:nvSpPr>
        <xdr:cNvPr id="2110" name="Oval 62"/>
        <xdr:cNvSpPr>
          <a:spLocks noChangeArrowheads="1"/>
        </xdr:cNvSpPr>
      </xdr:nvSpPr>
      <xdr:spPr bwMode="auto">
        <a:xfrm>
          <a:off x="2809875" y="1685925"/>
          <a:ext cx="76200" cy="85725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9525</xdr:colOff>
      <xdr:row>11</xdr:row>
      <xdr:rowOff>47625</xdr:rowOff>
    </xdr:from>
    <xdr:to>
      <xdr:col>5</xdr:col>
      <xdr:colOff>85725</xdr:colOff>
      <xdr:row>11</xdr:row>
      <xdr:rowOff>133350</xdr:rowOff>
    </xdr:to>
    <xdr:sp macro="" textlink="">
      <xdr:nvSpPr>
        <xdr:cNvPr id="2111" name="Oval 63"/>
        <xdr:cNvSpPr>
          <a:spLocks noChangeArrowheads="1"/>
        </xdr:cNvSpPr>
      </xdr:nvSpPr>
      <xdr:spPr bwMode="auto">
        <a:xfrm>
          <a:off x="2809875" y="1847850"/>
          <a:ext cx="76200" cy="85725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9525</xdr:colOff>
      <xdr:row>12</xdr:row>
      <xdr:rowOff>47625</xdr:rowOff>
    </xdr:from>
    <xdr:to>
      <xdr:col>5</xdr:col>
      <xdr:colOff>85725</xdr:colOff>
      <xdr:row>12</xdr:row>
      <xdr:rowOff>133350</xdr:rowOff>
    </xdr:to>
    <xdr:sp macro="" textlink="">
      <xdr:nvSpPr>
        <xdr:cNvPr id="2112" name="Oval 64"/>
        <xdr:cNvSpPr>
          <a:spLocks noChangeArrowheads="1"/>
        </xdr:cNvSpPr>
      </xdr:nvSpPr>
      <xdr:spPr bwMode="auto">
        <a:xfrm>
          <a:off x="2809875" y="2009775"/>
          <a:ext cx="76200" cy="85725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9525</xdr:colOff>
      <xdr:row>13</xdr:row>
      <xdr:rowOff>47625</xdr:rowOff>
    </xdr:from>
    <xdr:to>
      <xdr:col>5</xdr:col>
      <xdr:colOff>85725</xdr:colOff>
      <xdr:row>13</xdr:row>
      <xdr:rowOff>133350</xdr:rowOff>
    </xdr:to>
    <xdr:sp macro="" textlink="">
      <xdr:nvSpPr>
        <xdr:cNvPr id="2113" name="Oval 65"/>
        <xdr:cNvSpPr>
          <a:spLocks noChangeArrowheads="1"/>
        </xdr:cNvSpPr>
      </xdr:nvSpPr>
      <xdr:spPr bwMode="auto">
        <a:xfrm>
          <a:off x="2809875" y="2171700"/>
          <a:ext cx="76200" cy="85725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9525</xdr:colOff>
      <xdr:row>14</xdr:row>
      <xdr:rowOff>47625</xdr:rowOff>
    </xdr:from>
    <xdr:to>
      <xdr:col>5</xdr:col>
      <xdr:colOff>85725</xdr:colOff>
      <xdr:row>14</xdr:row>
      <xdr:rowOff>133350</xdr:rowOff>
    </xdr:to>
    <xdr:sp macro="" textlink="">
      <xdr:nvSpPr>
        <xdr:cNvPr id="2114" name="Oval 66"/>
        <xdr:cNvSpPr>
          <a:spLocks noChangeArrowheads="1"/>
        </xdr:cNvSpPr>
      </xdr:nvSpPr>
      <xdr:spPr bwMode="auto">
        <a:xfrm>
          <a:off x="2809875" y="2333625"/>
          <a:ext cx="76200" cy="85725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9525</xdr:colOff>
      <xdr:row>15</xdr:row>
      <xdr:rowOff>47625</xdr:rowOff>
    </xdr:from>
    <xdr:to>
      <xdr:col>5</xdr:col>
      <xdr:colOff>85725</xdr:colOff>
      <xdr:row>15</xdr:row>
      <xdr:rowOff>133350</xdr:rowOff>
    </xdr:to>
    <xdr:sp macro="" textlink="">
      <xdr:nvSpPr>
        <xdr:cNvPr id="2115" name="Oval 67"/>
        <xdr:cNvSpPr>
          <a:spLocks noChangeArrowheads="1"/>
        </xdr:cNvSpPr>
      </xdr:nvSpPr>
      <xdr:spPr bwMode="auto">
        <a:xfrm>
          <a:off x="2809875" y="2495550"/>
          <a:ext cx="76200" cy="85725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9525</xdr:colOff>
      <xdr:row>16</xdr:row>
      <xdr:rowOff>47625</xdr:rowOff>
    </xdr:from>
    <xdr:to>
      <xdr:col>5</xdr:col>
      <xdr:colOff>85725</xdr:colOff>
      <xdr:row>16</xdr:row>
      <xdr:rowOff>133350</xdr:rowOff>
    </xdr:to>
    <xdr:sp macro="" textlink="">
      <xdr:nvSpPr>
        <xdr:cNvPr id="2116" name="Oval 68"/>
        <xdr:cNvSpPr>
          <a:spLocks noChangeArrowheads="1"/>
        </xdr:cNvSpPr>
      </xdr:nvSpPr>
      <xdr:spPr bwMode="auto">
        <a:xfrm>
          <a:off x="2809875" y="2657475"/>
          <a:ext cx="76200" cy="85725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9525</xdr:colOff>
      <xdr:row>17</xdr:row>
      <xdr:rowOff>47625</xdr:rowOff>
    </xdr:from>
    <xdr:to>
      <xdr:col>5</xdr:col>
      <xdr:colOff>85725</xdr:colOff>
      <xdr:row>17</xdr:row>
      <xdr:rowOff>133350</xdr:rowOff>
    </xdr:to>
    <xdr:sp macro="" textlink="">
      <xdr:nvSpPr>
        <xdr:cNvPr id="2117" name="Oval 69"/>
        <xdr:cNvSpPr>
          <a:spLocks noChangeArrowheads="1"/>
        </xdr:cNvSpPr>
      </xdr:nvSpPr>
      <xdr:spPr bwMode="auto">
        <a:xfrm>
          <a:off x="2809875" y="2819400"/>
          <a:ext cx="76200" cy="85725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9525</xdr:colOff>
      <xdr:row>18</xdr:row>
      <xdr:rowOff>47625</xdr:rowOff>
    </xdr:from>
    <xdr:to>
      <xdr:col>5</xdr:col>
      <xdr:colOff>85725</xdr:colOff>
      <xdr:row>18</xdr:row>
      <xdr:rowOff>133350</xdr:rowOff>
    </xdr:to>
    <xdr:sp macro="" textlink="">
      <xdr:nvSpPr>
        <xdr:cNvPr id="2118" name="Oval 70"/>
        <xdr:cNvSpPr>
          <a:spLocks noChangeArrowheads="1"/>
        </xdr:cNvSpPr>
      </xdr:nvSpPr>
      <xdr:spPr bwMode="auto">
        <a:xfrm>
          <a:off x="2809875" y="2981325"/>
          <a:ext cx="76200" cy="85725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9525</xdr:colOff>
      <xdr:row>19</xdr:row>
      <xdr:rowOff>47625</xdr:rowOff>
    </xdr:from>
    <xdr:to>
      <xdr:col>5</xdr:col>
      <xdr:colOff>85725</xdr:colOff>
      <xdr:row>19</xdr:row>
      <xdr:rowOff>133350</xdr:rowOff>
    </xdr:to>
    <xdr:sp macro="" textlink="">
      <xdr:nvSpPr>
        <xdr:cNvPr id="2119" name="Oval 71"/>
        <xdr:cNvSpPr>
          <a:spLocks noChangeArrowheads="1"/>
        </xdr:cNvSpPr>
      </xdr:nvSpPr>
      <xdr:spPr bwMode="auto">
        <a:xfrm>
          <a:off x="2809875" y="3143250"/>
          <a:ext cx="76200" cy="85725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9525</xdr:colOff>
      <xdr:row>20</xdr:row>
      <xdr:rowOff>47625</xdr:rowOff>
    </xdr:from>
    <xdr:to>
      <xdr:col>5</xdr:col>
      <xdr:colOff>85725</xdr:colOff>
      <xdr:row>20</xdr:row>
      <xdr:rowOff>133350</xdr:rowOff>
    </xdr:to>
    <xdr:sp macro="" textlink="">
      <xdr:nvSpPr>
        <xdr:cNvPr id="2120" name="Oval 72"/>
        <xdr:cNvSpPr>
          <a:spLocks noChangeArrowheads="1"/>
        </xdr:cNvSpPr>
      </xdr:nvSpPr>
      <xdr:spPr bwMode="auto">
        <a:xfrm>
          <a:off x="2809875" y="3305175"/>
          <a:ext cx="76200" cy="85725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123825</xdr:colOff>
      <xdr:row>10</xdr:row>
      <xdr:rowOff>47625</xdr:rowOff>
    </xdr:from>
    <xdr:to>
      <xdr:col>5</xdr:col>
      <xdr:colOff>200025</xdr:colOff>
      <xdr:row>10</xdr:row>
      <xdr:rowOff>123825</xdr:rowOff>
    </xdr:to>
    <xdr:sp macro="" textlink="">
      <xdr:nvSpPr>
        <xdr:cNvPr id="2121" name="Oval 73"/>
        <xdr:cNvSpPr>
          <a:spLocks noChangeArrowheads="1"/>
        </xdr:cNvSpPr>
      </xdr:nvSpPr>
      <xdr:spPr bwMode="auto">
        <a:xfrm>
          <a:off x="2924175" y="168592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123825</xdr:colOff>
      <xdr:row>11</xdr:row>
      <xdr:rowOff>47625</xdr:rowOff>
    </xdr:from>
    <xdr:to>
      <xdr:col>5</xdr:col>
      <xdr:colOff>200025</xdr:colOff>
      <xdr:row>11</xdr:row>
      <xdr:rowOff>123825</xdr:rowOff>
    </xdr:to>
    <xdr:sp macro="" textlink="">
      <xdr:nvSpPr>
        <xdr:cNvPr id="2122" name="Oval 74"/>
        <xdr:cNvSpPr>
          <a:spLocks noChangeArrowheads="1"/>
        </xdr:cNvSpPr>
      </xdr:nvSpPr>
      <xdr:spPr bwMode="auto">
        <a:xfrm>
          <a:off x="2924175" y="184785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123825</xdr:colOff>
      <xdr:row>12</xdr:row>
      <xdr:rowOff>47625</xdr:rowOff>
    </xdr:from>
    <xdr:to>
      <xdr:col>5</xdr:col>
      <xdr:colOff>200025</xdr:colOff>
      <xdr:row>12</xdr:row>
      <xdr:rowOff>123825</xdr:rowOff>
    </xdr:to>
    <xdr:sp macro="" textlink="">
      <xdr:nvSpPr>
        <xdr:cNvPr id="2123" name="Oval 75"/>
        <xdr:cNvSpPr>
          <a:spLocks noChangeArrowheads="1"/>
        </xdr:cNvSpPr>
      </xdr:nvSpPr>
      <xdr:spPr bwMode="auto">
        <a:xfrm>
          <a:off x="2924175" y="200977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123825</xdr:colOff>
      <xdr:row>13</xdr:row>
      <xdr:rowOff>47625</xdr:rowOff>
    </xdr:from>
    <xdr:to>
      <xdr:col>5</xdr:col>
      <xdr:colOff>200025</xdr:colOff>
      <xdr:row>13</xdr:row>
      <xdr:rowOff>123825</xdr:rowOff>
    </xdr:to>
    <xdr:sp macro="" textlink="">
      <xdr:nvSpPr>
        <xdr:cNvPr id="2124" name="Oval 76"/>
        <xdr:cNvSpPr>
          <a:spLocks noChangeArrowheads="1"/>
        </xdr:cNvSpPr>
      </xdr:nvSpPr>
      <xdr:spPr bwMode="auto">
        <a:xfrm>
          <a:off x="2924175" y="217170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123825</xdr:colOff>
      <xdr:row>14</xdr:row>
      <xdr:rowOff>47625</xdr:rowOff>
    </xdr:from>
    <xdr:to>
      <xdr:col>5</xdr:col>
      <xdr:colOff>200025</xdr:colOff>
      <xdr:row>14</xdr:row>
      <xdr:rowOff>123825</xdr:rowOff>
    </xdr:to>
    <xdr:sp macro="" textlink="">
      <xdr:nvSpPr>
        <xdr:cNvPr id="2125" name="Oval 77"/>
        <xdr:cNvSpPr>
          <a:spLocks noChangeArrowheads="1"/>
        </xdr:cNvSpPr>
      </xdr:nvSpPr>
      <xdr:spPr bwMode="auto">
        <a:xfrm>
          <a:off x="2924175" y="233362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123825</xdr:colOff>
      <xdr:row>15</xdr:row>
      <xdr:rowOff>47625</xdr:rowOff>
    </xdr:from>
    <xdr:to>
      <xdr:col>5</xdr:col>
      <xdr:colOff>200025</xdr:colOff>
      <xdr:row>15</xdr:row>
      <xdr:rowOff>123825</xdr:rowOff>
    </xdr:to>
    <xdr:sp macro="" textlink="">
      <xdr:nvSpPr>
        <xdr:cNvPr id="2126" name="Oval 78"/>
        <xdr:cNvSpPr>
          <a:spLocks noChangeArrowheads="1"/>
        </xdr:cNvSpPr>
      </xdr:nvSpPr>
      <xdr:spPr bwMode="auto">
        <a:xfrm>
          <a:off x="2924175" y="249555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123825</xdr:colOff>
      <xdr:row>16</xdr:row>
      <xdr:rowOff>47625</xdr:rowOff>
    </xdr:from>
    <xdr:to>
      <xdr:col>5</xdr:col>
      <xdr:colOff>200025</xdr:colOff>
      <xdr:row>16</xdr:row>
      <xdr:rowOff>123825</xdr:rowOff>
    </xdr:to>
    <xdr:sp macro="" textlink="">
      <xdr:nvSpPr>
        <xdr:cNvPr id="2127" name="Oval 79"/>
        <xdr:cNvSpPr>
          <a:spLocks noChangeArrowheads="1"/>
        </xdr:cNvSpPr>
      </xdr:nvSpPr>
      <xdr:spPr bwMode="auto">
        <a:xfrm>
          <a:off x="2924175" y="265747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123825</xdr:colOff>
      <xdr:row>17</xdr:row>
      <xdr:rowOff>47625</xdr:rowOff>
    </xdr:from>
    <xdr:to>
      <xdr:col>5</xdr:col>
      <xdr:colOff>200025</xdr:colOff>
      <xdr:row>17</xdr:row>
      <xdr:rowOff>123825</xdr:rowOff>
    </xdr:to>
    <xdr:sp macro="" textlink="">
      <xdr:nvSpPr>
        <xdr:cNvPr id="2128" name="Oval 80"/>
        <xdr:cNvSpPr>
          <a:spLocks noChangeArrowheads="1"/>
        </xdr:cNvSpPr>
      </xdr:nvSpPr>
      <xdr:spPr bwMode="auto">
        <a:xfrm>
          <a:off x="2924175" y="281940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123825</xdr:colOff>
      <xdr:row>18</xdr:row>
      <xdr:rowOff>47625</xdr:rowOff>
    </xdr:from>
    <xdr:to>
      <xdr:col>5</xdr:col>
      <xdr:colOff>200025</xdr:colOff>
      <xdr:row>18</xdr:row>
      <xdr:rowOff>123825</xdr:rowOff>
    </xdr:to>
    <xdr:sp macro="" textlink="">
      <xdr:nvSpPr>
        <xdr:cNvPr id="2129" name="Oval 81"/>
        <xdr:cNvSpPr>
          <a:spLocks noChangeArrowheads="1"/>
        </xdr:cNvSpPr>
      </xdr:nvSpPr>
      <xdr:spPr bwMode="auto">
        <a:xfrm>
          <a:off x="2924175" y="298132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123825</xdr:colOff>
      <xdr:row>19</xdr:row>
      <xdr:rowOff>47625</xdr:rowOff>
    </xdr:from>
    <xdr:to>
      <xdr:col>5</xdr:col>
      <xdr:colOff>200025</xdr:colOff>
      <xdr:row>19</xdr:row>
      <xdr:rowOff>123825</xdr:rowOff>
    </xdr:to>
    <xdr:sp macro="" textlink="">
      <xdr:nvSpPr>
        <xdr:cNvPr id="2130" name="Oval 82"/>
        <xdr:cNvSpPr>
          <a:spLocks noChangeArrowheads="1"/>
        </xdr:cNvSpPr>
      </xdr:nvSpPr>
      <xdr:spPr bwMode="auto">
        <a:xfrm>
          <a:off x="2924175" y="314325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123825</xdr:colOff>
      <xdr:row>20</xdr:row>
      <xdr:rowOff>47625</xdr:rowOff>
    </xdr:from>
    <xdr:to>
      <xdr:col>5</xdr:col>
      <xdr:colOff>200025</xdr:colOff>
      <xdr:row>20</xdr:row>
      <xdr:rowOff>123825</xdr:rowOff>
    </xdr:to>
    <xdr:sp macro="" textlink="">
      <xdr:nvSpPr>
        <xdr:cNvPr id="2131" name="Oval 83"/>
        <xdr:cNvSpPr>
          <a:spLocks noChangeArrowheads="1"/>
        </xdr:cNvSpPr>
      </xdr:nvSpPr>
      <xdr:spPr bwMode="auto">
        <a:xfrm>
          <a:off x="2924175" y="330517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228600</xdr:colOff>
      <xdr:row>10</xdr:row>
      <xdr:rowOff>47625</xdr:rowOff>
    </xdr:from>
    <xdr:to>
      <xdr:col>5</xdr:col>
      <xdr:colOff>304800</xdr:colOff>
      <xdr:row>10</xdr:row>
      <xdr:rowOff>123825</xdr:rowOff>
    </xdr:to>
    <xdr:sp macro="" textlink="">
      <xdr:nvSpPr>
        <xdr:cNvPr id="2132" name="Oval 84"/>
        <xdr:cNvSpPr>
          <a:spLocks noChangeArrowheads="1"/>
        </xdr:cNvSpPr>
      </xdr:nvSpPr>
      <xdr:spPr bwMode="auto">
        <a:xfrm>
          <a:off x="3028950" y="168592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228600</xdr:colOff>
      <xdr:row>11</xdr:row>
      <xdr:rowOff>47625</xdr:rowOff>
    </xdr:from>
    <xdr:to>
      <xdr:col>5</xdr:col>
      <xdr:colOff>304800</xdr:colOff>
      <xdr:row>11</xdr:row>
      <xdr:rowOff>123825</xdr:rowOff>
    </xdr:to>
    <xdr:sp macro="" textlink="">
      <xdr:nvSpPr>
        <xdr:cNvPr id="2133" name="Oval 85"/>
        <xdr:cNvSpPr>
          <a:spLocks noChangeArrowheads="1"/>
        </xdr:cNvSpPr>
      </xdr:nvSpPr>
      <xdr:spPr bwMode="auto">
        <a:xfrm>
          <a:off x="3028950" y="184785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228600</xdr:colOff>
      <xdr:row>12</xdr:row>
      <xdr:rowOff>47625</xdr:rowOff>
    </xdr:from>
    <xdr:to>
      <xdr:col>5</xdr:col>
      <xdr:colOff>304800</xdr:colOff>
      <xdr:row>12</xdr:row>
      <xdr:rowOff>123825</xdr:rowOff>
    </xdr:to>
    <xdr:sp macro="" textlink="">
      <xdr:nvSpPr>
        <xdr:cNvPr id="2134" name="Oval 86"/>
        <xdr:cNvSpPr>
          <a:spLocks noChangeArrowheads="1"/>
        </xdr:cNvSpPr>
      </xdr:nvSpPr>
      <xdr:spPr bwMode="auto">
        <a:xfrm>
          <a:off x="3028950" y="200977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228600</xdr:colOff>
      <xdr:row>13</xdr:row>
      <xdr:rowOff>47625</xdr:rowOff>
    </xdr:from>
    <xdr:to>
      <xdr:col>5</xdr:col>
      <xdr:colOff>304800</xdr:colOff>
      <xdr:row>13</xdr:row>
      <xdr:rowOff>123825</xdr:rowOff>
    </xdr:to>
    <xdr:sp macro="" textlink="">
      <xdr:nvSpPr>
        <xdr:cNvPr id="2135" name="Oval 87"/>
        <xdr:cNvSpPr>
          <a:spLocks noChangeArrowheads="1"/>
        </xdr:cNvSpPr>
      </xdr:nvSpPr>
      <xdr:spPr bwMode="auto">
        <a:xfrm>
          <a:off x="3028950" y="217170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228600</xdr:colOff>
      <xdr:row>14</xdr:row>
      <xdr:rowOff>47625</xdr:rowOff>
    </xdr:from>
    <xdr:to>
      <xdr:col>5</xdr:col>
      <xdr:colOff>304800</xdr:colOff>
      <xdr:row>14</xdr:row>
      <xdr:rowOff>123825</xdr:rowOff>
    </xdr:to>
    <xdr:sp macro="" textlink="">
      <xdr:nvSpPr>
        <xdr:cNvPr id="2136" name="Oval 88"/>
        <xdr:cNvSpPr>
          <a:spLocks noChangeArrowheads="1"/>
        </xdr:cNvSpPr>
      </xdr:nvSpPr>
      <xdr:spPr bwMode="auto">
        <a:xfrm>
          <a:off x="3028950" y="233362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228600</xdr:colOff>
      <xdr:row>15</xdr:row>
      <xdr:rowOff>47625</xdr:rowOff>
    </xdr:from>
    <xdr:to>
      <xdr:col>5</xdr:col>
      <xdr:colOff>304800</xdr:colOff>
      <xdr:row>15</xdr:row>
      <xdr:rowOff>123825</xdr:rowOff>
    </xdr:to>
    <xdr:sp macro="" textlink="">
      <xdr:nvSpPr>
        <xdr:cNvPr id="2137" name="Oval 89"/>
        <xdr:cNvSpPr>
          <a:spLocks noChangeArrowheads="1"/>
        </xdr:cNvSpPr>
      </xdr:nvSpPr>
      <xdr:spPr bwMode="auto">
        <a:xfrm>
          <a:off x="3028950" y="249555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228600</xdr:colOff>
      <xdr:row>16</xdr:row>
      <xdr:rowOff>47625</xdr:rowOff>
    </xdr:from>
    <xdr:to>
      <xdr:col>5</xdr:col>
      <xdr:colOff>304800</xdr:colOff>
      <xdr:row>16</xdr:row>
      <xdr:rowOff>123825</xdr:rowOff>
    </xdr:to>
    <xdr:sp macro="" textlink="">
      <xdr:nvSpPr>
        <xdr:cNvPr id="2138" name="Oval 90"/>
        <xdr:cNvSpPr>
          <a:spLocks noChangeArrowheads="1"/>
        </xdr:cNvSpPr>
      </xdr:nvSpPr>
      <xdr:spPr bwMode="auto">
        <a:xfrm>
          <a:off x="3028950" y="265747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228600</xdr:colOff>
      <xdr:row>17</xdr:row>
      <xdr:rowOff>47625</xdr:rowOff>
    </xdr:from>
    <xdr:to>
      <xdr:col>5</xdr:col>
      <xdr:colOff>304800</xdr:colOff>
      <xdr:row>17</xdr:row>
      <xdr:rowOff>123825</xdr:rowOff>
    </xdr:to>
    <xdr:sp macro="" textlink="">
      <xdr:nvSpPr>
        <xdr:cNvPr id="2139" name="Oval 91"/>
        <xdr:cNvSpPr>
          <a:spLocks noChangeArrowheads="1"/>
        </xdr:cNvSpPr>
      </xdr:nvSpPr>
      <xdr:spPr bwMode="auto">
        <a:xfrm>
          <a:off x="3028950" y="281940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228600</xdr:colOff>
      <xdr:row>18</xdr:row>
      <xdr:rowOff>47625</xdr:rowOff>
    </xdr:from>
    <xdr:to>
      <xdr:col>5</xdr:col>
      <xdr:colOff>304800</xdr:colOff>
      <xdr:row>18</xdr:row>
      <xdr:rowOff>123825</xdr:rowOff>
    </xdr:to>
    <xdr:sp macro="" textlink="">
      <xdr:nvSpPr>
        <xdr:cNvPr id="2140" name="Oval 92"/>
        <xdr:cNvSpPr>
          <a:spLocks noChangeArrowheads="1"/>
        </xdr:cNvSpPr>
      </xdr:nvSpPr>
      <xdr:spPr bwMode="auto">
        <a:xfrm>
          <a:off x="3028950" y="298132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228600</xdr:colOff>
      <xdr:row>19</xdr:row>
      <xdr:rowOff>47625</xdr:rowOff>
    </xdr:from>
    <xdr:to>
      <xdr:col>5</xdr:col>
      <xdr:colOff>304800</xdr:colOff>
      <xdr:row>19</xdr:row>
      <xdr:rowOff>123825</xdr:rowOff>
    </xdr:to>
    <xdr:sp macro="" textlink="">
      <xdr:nvSpPr>
        <xdr:cNvPr id="2141" name="Oval 93"/>
        <xdr:cNvSpPr>
          <a:spLocks noChangeArrowheads="1"/>
        </xdr:cNvSpPr>
      </xdr:nvSpPr>
      <xdr:spPr bwMode="auto">
        <a:xfrm>
          <a:off x="3028950" y="314325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228600</xdr:colOff>
      <xdr:row>20</xdr:row>
      <xdr:rowOff>47625</xdr:rowOff>
    </xdr:from>
    <xdr:to>
      <xdr:col>5</xdr:col>
      <xdr:colOff>304800</xdr:colOff>
      <xdr:row>20</xdr:row>
      <xdr:rowOff>123825</xdr:rowOff>
    </xdr:to>
    <xdr:sp macro="" textlink="">
      <xdr:nvSpPr>
        <xdr:cNvPr id="2142" name="Oval 94"/>
        <xdr:cNvSpPr>
          <a:spLocks noChangeArrowheads="1"/>
        </xdr:cNvSpPr>
      </xdr:nvSpPr>
      <xdr:spPr bwMode="auto">
        <a:xfrm>
          <a:off x="3028950" y="330517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228600</xdr:colOff>
      <xdr:row>10</xdr:row>
      <xdr:rowOff>47625</xdr:rowOff>
    </xdr:from>
    <xdr:to>
      <xdr:col>2</xdr:col>
      <xdr:colOff>304800</xdr:colOff>
      <xdr:row>10</xdr:row>
      <xdr:rowOff>123825</xdr:rowOff>
    </xdr:to>
    <xdr:sp macro="" textlink="">
      <xdr:nvSpPr>
        <xdr:cNvPr id="2144" name="Oval 96"/>
        <xdr:cNvSpPr>
          <a:spLocks noChangeArrowheads="1"/>
        </xdr:cNvSpPr>
      </xdr:nvSpPr>
      <xdr:spPr bwMode="auto">
        <a:xfrm>
          <a:off x="1752600" y="168592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228600</xdr:colOff>
      <xdr:row>10</xdr:row>
      <xdr:rowOff>47625</xdr:rowOff>
    </xdr:from>
    <xdr:to>
      <xdr:col>2</xdr:col>
      <xdr:colOff>304800</xdr:colOff>
      <xdr:row>10</xdr:row>
      <xdr:rowOff>123825</xdr:rowOff>
    </xdr:to>
    <xdr:sp macro="" textlink="">
      <xdr:nvSpPr>
        <xdr:cNvPr id="2145" name="Oval 97"/>
        <xdr:cNvSpPr>
          <a:spLocks noChangeArrowheads="1"/>
        </xdr:cNvSpPr>
      </xdr:nvSpPr>
      <xdr:spPr bwMode="auto">
        <a:xfrm>
          <a:off x="1752600" y="168592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123825</xdr:colOff>
      <xdr:row>10</xdr:row>
      <xdr:rowOff>47625</xdr:rowOff>
    </xdr:from>
    <xdr:to>
      <xdr:col>2</xdr:col>
      <xdr:colOff>200025</xdr:colOff>
      <xdr:row>10</xdr:row>
      <xdr:rowOff>123825</xdr:rowOff>
    </xdr:to>
    <xdr:sp macro="" textlink="">
      <xdr:nvSpPr>
        <xdr:cNvPr id="2146" name="Oval 98"/>
        <xdr:cNvSpPr>
          <a:spLocks noChangeArrowheads="1"/>
        </xdr:cNvSpPr>
      </xdr:nvSpPr>
      <xdr:spPr bwMode="auto">
        <a:xfrm>
          <a:off x="1647825" y="1685925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123825</xdr:colOff>
      <xdr:row>9</xdr:row>
      <xdr:rowOff>47625</xdr:rowOff>
    </xdr:from>
    <xdr:to>
      <xdr:col>2</xdr:col>
      <xdr:colOff>200025</xdr:colOff>
      <xdr:row>9</xdr:row>
      <xdr:rowOff>123825</xdr:rowOff>
    </xdr:to>
    <xdr:sp macro="" textlink="">
      <xdr:nvSpPr>
        <xdr:cNvPr id="2147" name="Oval 99"/>
        <xdr:cNvSpPr>
          <a:spLocks noChangeArrowheads="1"/>
        </xdr:cNvSpPr>
      </xdr:nvSpPr>
      <xdr:spPr bwMode="auto">
        <a:xfrm>
          <a:off x="1647825" y="1524000"/>
          <a:ext cx="76200" cy="7620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371475</xdr:colOff>
      <xdr:row>24</xdr:row>
      <xdr:rowOff>38100</xdr:rowOff>
    </xdr:from>
    <xdr:to>
      <xdr:col>5</xdr:col>
      <xdr:colOff>0</xdr:colOff>
      <xdr:row>24</xdr:row>
      <xdr:rowOff>76200</xdr:rowOff>
    </xdr:to>
    <xdr:sp macro="" textlink="">
      <xdr:nvSpPr>
        <xdr:cNvPr id="2148" name="AutoShape 100"/>
        <xdr:cNvSpPr>
          <a:spLocks noChangeArrowheads="1"/>
        </xdr:cNvSpPr>
      </xdr:nvSpPr>
      <xdr:spPr bwMode="auto">
        <a:xfrm>
          <a:off x="1895475" y="3962400"/>
          <a:ext cx="904875" cy="38100"/>
        </a:xfrm>
        <a:prstGeom prst="leftRightArrow">
          <a:avLst>
            <a:gd name="adj1" fmla="val 50000"/>
            <a:gd name="adj2" fmla="val 475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24</xdr:row>
      <xdr:rowOff>38100</xdr:rowOff>
    </xdr:from>
    <xdr:to>
      <xdr:col>3</xdr:col>
      <xdr:colOff>0</xdr:colOff>
      <xdr:row>24</xdr:row>
      <xdr:rowOff>85725</xdr:rowOff>
    </xdr:to>
    <xdr:sp macro="" textlink="">
      <xdr:nvSpPr>
        <xdr:cNvPr id="2149" name="AutoShape 101"/>
        <xdr:cNvSpPr>
          <a:spLocks noChangeArrowheads="1"/>
        </xdr:cNvSpPr>
      </xdr:nvSpPr>
      <xdr:spPr bwMode="auto">
        <a:xfrm>
          <a:off x="1524000" y="3962400"/>
          <a:ext cx="381000" cy="47625"/>
        </a:xfrm>
        <a:prstGeom prst="leftRightArrow">
          <a:avLst>
            <a:gd name="adj1" fmla="val 50000"/>
            <a:gd name="adj2" fmla="val 160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219075</xdr:colOff>
      <xdr:row>9</xdr:row>
      <xdr:rowOff>0</xdr:rowOff>
    </xdr:from>
    <xdr:to>
      <xdr:col>6</xdr:col>
      <xdr:colOff>295275</xdr:colOff>
      <xdr:row>21</xdr:row>
      <xdr:rowOff>0</xdr:rowOff>
    </xdr:to>
    <xdr:sp macro="" textlink="">
      <xdr:nvSpPr>
        <xdr:cNvPr id="2150" name="AutoShape 102"/>
        <xdr:cNvSpPr>
          <a:spLocks noChangeArrowheads="1"/>
        </xdr:cNvSpPr>
      </xdr:nvSpPr>
      <xdr:spPr bwMode="auto">
        <a:xfrm>
          <a:off x="3400425" y="1476375"/>
          <a:ext cx="76200" cy="1952625"/>
        </a:xfrm>
        <a:prstGeom prst="upDownArrow">
          <a:avLst>
            <a:gd name="adj1" fmla="val 50000"/>
            <a:gd name="adj2" fmla="val 5125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datasheetcatalog.net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1"/>
  <sheetViews>
    <sheetView topLeftCell="A13" workbookViewId="0">
      <selection activeCell="A45" sqref="A45"/>
    </sheetView>
  </sheetViews>
  <sheetFormatPr baseColWidth="10" defaultRowHeight="12.75"/>
  <cols>
    <col min="1" max="1" width="9.7109375" customWidth="1"/>
    <col min="2" max="2" width="19.140625" customWidth="1"/>
    <col min="3" max="3" width="13.7109375" customWidth="1"/>
    <col min="4" max="4" width="8.42578125" customWidth="1"/>
    <col min="5" max="5" width="17.5703125" customWidth="1"/>
  </cols>
  <sheetData>
    <row r="1" spans="1:6" ht="25.5">
      <c r="A1" s="191" t="s">
        <v>105</v>
      </c>
    </row>
    <row r="3" spans="1:6" ht="23.25">
      <c r="A3" s="192" t="s">
        <v>94</v>
      </c>
    </row>
    <row r="5" spans="1:6" ht="18">
      <c r="A5" s="193" t="s">
        <v>97</v>
      </c>
      <c r="B5" s="193"/>
      <c r="C5" s="193" t="s">
        <v>101</v>
      </c>
      <c r="D5" s="193"/>
    </row>
    <row r="7" spans="1:6">
      <c r="A7" t="s">
        <v>106</v>
      </c>
      <c r="C7" t="s">
        <v>102</v>
      </c>
    </row>
    <row r="8" spans="1:6">
      <c r="C8" t="s">
        <v>95</v>
      </c>
    </row>
    <row r="9" spans="1:6">
      <c r="C9" t="s">
        <v>96</v>
      </c>
    </row>
    <row r="11" spans="1:6">
      <c r="A11" t="s">
        <v>107</v>
      </c>
    </row>
    <row r="12" spans="1:6" ht="18.75" customHeight="1" thickBot="1">
      <c r="C12" s="78" t="s">
        <v>116</v>
      </c>
      <c r="F12" s="78" t="s">
        <v>116</v>
      </c>
    </row>
    <row r="13" spans="1:6" ht="18" customHeight="1" thickBot="1">
      <c r="A13" s="195" t="s">
        <v>99</v>
      </c>
      <c r="B13" s="195" t="s">
        <v>98</v>
      </c>
      <c r="C13" s="200">
        <v>10</v>
      </c>
      <c r="E13" s="194" t="s">
        <v>103</v>
      </c>
      <c r="F13" s="200">
        <v>440</v>
      </c>
    </row>
    <row r="14" spans="1:6" ht="19.5" customHeight="1" thickBot="1">
      <c r="A14" s="195"/>
      <c r="B14" s="195" t="s">
        <v>109</v>
      </c>
      <c r="C14" s="200">
        <v>7000</v>
      </c>
      <c r="E14" s="194" t="s">
        <v>110</v>
      </c>
      <c r="F14" s="200">
        <v>7000</v>
      </c>
    </row>
    <row r="15" spans="1:6" ht="23.25" customHeight="1" thickBot="1">
      <c r="A15" s="196"/>
      <c r="B15" s="196"/>
      <c r="C15" s="196"/>
      <c r="E15" s="194"/>
      <c r="F15" s="194"/>
    </row>
    <row r="16" spans="1:6" ht="22.5" customHeight="1" thickBot="1">
      <c r="A16" s="195" t="s">
        <v>100</v>
      </c>
      <c r="B16" s="195" t="s">
        <v>108</v>
      </c>
      <c r="C16" s="198">
        <f>PI()*2*0.001*C13*C14</f>
        <v>439.82297150257108</v>
      </c>
      <c r="E16" s="194" t="s">
        <v>104</v>
      </c>
      <c r="F16" s="199">
        <f>(1000*F13)/(PI()*2*F14)</f>
        <v>10.004024994347708</v>
      </c>
    </row>
    <row r="17" spans="1:7">
      <c r="E17" s="197"/>
      <c r="F17" s="197"/>
    </row>
    <row r="18" spans="1:7" ht="13.5" thickBot="1">
      <c r="A18" s="47"/>
      <c r="B18" s="47"/>
      <c r="C18" s="47"/>
      <c r="D18" s="47"/>
      <c r="E18" s="47"/>
      <c r="F18" s="47"/>
      <c r="G18" s="47"/>
    </row>
    <row r="20" spans="1:7" ht="23.25">
      <c r="A20" s="192" t="s">
        <v>111</v>
      </c>
    </row>
    <row r="22" spans="1:7" ht="18">
      <c r="A22" s="193" t="s">
        <v>113</v>
      </c>
    </row>
    <row r="24" spans="1:7">
      <c r="A24" t="s">
        <v>106</v>
      </c>
      <c r="C24" t="s">
        <v>102</v>
      </c>
    </row>
    <row r="25" spans="1:7">
      <c r="C25" t="s">
        <v>112</v>
      </c>
    </row>
    <row r="26" spans="1:7">
      <c r="C26" t="s">
        <v>96</v>
      </c>
    </row>
    <row r="28" spans="1:7">
      <c r="A28" t="s">
        <v>107</v>
      </c>
    </row>
    <row r="29" spans="1:7" ht="21" customHeight="1" thickBot="1">
      <c r="C29" s="78" t="s">
        <v>116</v>
      </c>
      <c r="F29" s="78" t="s">
        <v>116</v>
      </c>
    </row>
    <row r="30" spans="1:7" ht="21" customHeight="1" thickBot="1">
      <c r="A30" s="195" t="s">
        <v>99</v>
      </c>
      <c r="B30" s="195" t="s">
        <v>114</v>
      </c>
      <c r="C30" s="200">
        <v>10000</v>
      </c>
      <c r="E30" s="194" t="s">
        <v>103</v>
      </c>
      <c r="F30" s="200">
        <v>113</v>
      </c>
    </row>
    <row r="31" spans="1:7" ht="21" customHeight="1" thickBot="1">
      <c r="A31" s="195"/>
      <c r="B31" s="195" t="s">
        <v>109</v>
      </c>
      <c r="C31" s="200">
        <v>0.3</v>
      </c>
      <c r="E31" s="194" t="s">
        <v>110</v>
      </c>
      <c r="F31" s="200">
        <v>7000</v>
      </c>
    </row>
    <row r="32" spans="1:7" ht="13.5" thickBot="1">
      <c r="A32" s="196"/>
      <c r="B32" s="196"/>
      <c r="C32" s="196"/>
      <c r="E32" s="194"/>
      <c r="F32" s="194"/>
    </row>
    <row r="33" spans="1:7" ht="24" customHeight="1" thickBot="1">
      <c r="A33" s="195" t="s">
        <v>100</v>
      </c>
      <c r="B33" s="195" t="s">
        <v>108</v>
      </c>
      <c r="C33" s="198">
        <f>159155000/(C30*C31)</f>
        <v>53051.666666666664</v>
      </c>
      <c r="E33" s="194" t="s">
        <v>115</v>
      </c>
      <c r="F33" s="199">
        <f>159155000/(F30*F31)</f>
        <v>201.20733249051833</v>
      </c>
    </row>
    <row r="34" spans="1:7" ht="21.75" customHeight="1"/>
    <row r="35" spans="1:7" ht="20.25" customHeight="1" thickBot="1">
      <c r="C35" s="78" t="s">
        <v>116</v>
      </c>
      <c r="F35" s="78" t="s">
        <v>116</v>
      </c>
    </row>
    <row r="36" spans="1:7" ht="21" customHeight="1" thickBot="1">
      <c r="A36" s="195" t="s">
        <v>99</v>
      </c>
      <c r="B36" s="195" t="s">
        <v>117</v>
      </c>
      <c r="C36" s="200">
        <v>0.1</v>
      </c>
      <c r="E36" s="194" t="s">
        <v>103</v>
      </c>
      <c r="F36" s="200">
        <v>16</v>
      </c>
    </row>
    <row r="37" spans="1:7" ht="22.5" customHeight="1" thickBot="1">
      <c r="A37" s="195"/>
      <c r="B37" s="195" t="s">
        <v>109</v>
      </c>
      <c r="C37" s="200">
        <v>0.7</v>
      </c>
      <c r="E37" s="194" t="s">
        <v>110</v>
      </c>
      <c r="F37" s="200">
        <v>1</v>
      </c>
    </row>
    <row r="38" spans="1:7" ht="13.5" thickBot="1">
      <c r="A38" s="196"/>
      <c r="B38" s="196"/>
      <c r="C38" s="196"/>
      <c r="E38" s="194"/>
      <c r="F38" s="194"/>
    </row>
    <row r="39" spans="1:7" ht="24" customHeight="1" thickBot="1">
      <c r="A39" s="195" t="s">
        <v>100</v>
      </c>
      <c r="B39" s="195" t="s">
        <v>108</v>
      </c>
      <c r="C39" s="198">
        <f>159.155/(C36*C37)</f>
        <v>2273.6428571428573</v>
      </c>
      <c r="E39" s="194" t="s">
        <v>118</v>
      </c>
      <c r="F39" s="199">
        <f>159.155/(F36*F37)</f>
        <v>9.9471875000000001</v>
      </c>
    </row>
    <row r="41" spans="1:7" ht="19.5" customHeight="1" thickBot="1">
      <c r="A41" s="47"/>
      <c r="B41" s="47"/>
      <c r="C41" s="47"/>
      <c r="D41" s="47"/>
      <c r="E41" s="47"/>
      <c r="F41" s="47"/>
      <c r="G41" s="47"/>
    </row>
  </sheetData>
  <sheetProtection selectLockedCells="1"/>
  <phoneticPr fontId="0" type="noConversion"/>
  <printOptions gridLines="1" gridLinesSet="0"/>
  <pageMargins left="0.78740157499999996" right="0.78740157499999996" top="0.984251969" bottom="0.984251969" header="0.4921259845" footer="0.4921259845"/>
  <pageSetup paperSize="9" scale="95" orientation="portrait" verticalDpi="0" r:id="rId1"/>
  <headerFooter alignWithMargins="0">
    <oddHeader>&amp;A</oddHeader>
    <oddFooter>&amp;L&amp;F  &amp;A&amp;CPage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2:N85"/>
  <sheetViews>
    <sheetView showGridLines="0" showRowColHeaders="0" zoomScaleNormal="100" workbookViewId="0">
      <selection activeCell="C49" sqref="C49"/>
    </sheetView>
  </sheetViews>
  <sheetFormatPr baseColWidth="10" defaultRowHeight="12.75"/>
  <cols>
    <col min="1" max="1" width="3.85546875" customWidth="1"/>
    <col min="4" max="4" width="5.42578125" customWidth="1"/>
    <col min="5" max="5" width="11.42578125" customWidth="1"/>
    <col min="6" max="6" width="13.42578125" customWidth="1"/>
    <col min="8" max="8" width="11.7109375" customWidth="1"/>
    <col min="9" max="9" width="10.5703125" customWidth="1"/>
    <col min="11" max="11" width="18.5703125" customWidth="1"/>
    <col min="12" max="12" width="7.28515625" customWidth="1"/>
  </cols>
  <sheetData>
    <row r="2" spans="3:14">
      <c r="N2" s="202" t="s">
        <v>119</v>
      </c>
    </row>
    <row r="7" spans="3:14">
      <c r="I7" s="203"/>
    </row>
    <row r="8" spans="3:14">
      <c r="I8" s="78"/>
    </row>
    <row r="9" spans="3:14">
      <c r="I9" s="78"/>
      <c r="K9" s="202" t="s">
        <v>122</v>
      </c>
    </row>
    <row r="10" spans="3:14" ht="18">
      <c r="C10" s="243">
        <f>$L$46</f>
        <v>208000</v>
      </c>
      <c r="D10" s="244" t="s">
        <v>142</v>
      </c>
      <c r="H10" s="243">
        <f>$L$36</f>
        <v>12000</v>
      </c>
      <c r="I10" s="244" t="s">
        <v>142</v>
      </c>
    </row>
    <row r="12" spans="3:14">
      <c r="I12" s="78"/>
    </row>
    <row r="13" spans="3:14">
      <c r="I13" s="78"/>
    </row>
    <row r="14" spans="3:14">
      <c r="G14" s="248" t="s">
        <v>131</v>
      </c>
      <c r="H14" s="248"/>
      <c r="I14" s="78"/>
    </row>
    <row r="15" spans="3:14">
      <c r="G15" s="248"/>
      <c r="H15" s="248"/>
      <c r="M15" s="201" t="s">
        <v>121</v>
      </c>
    </row>
    <row r="16" spans="3:14">
      <c r="G16" s="248"/>
      <c r="H16" s="248"/>
    </row>
    <row r="19" spans="1:13">
      <c r="A19" s="201" t="s">
        <v>120</v>
      </c>
    </row>
    <row r="25" spans="1:13">
      <c r="K25" s="249" t="s">
        <v>141</v>
      </c>
      <c r="L25" s="249"/>
      <c r="M25" s="249"/>
    </row>
    <row r="27" spans="1:13">
      <c r="K27" s="21"/>
    </row>
    <row r="28" spans="1:13">
      <c r="K28" s="206" t="s">
        <v>128</v>
      </c>
      <c r="L28" s="209">
        <v>12</v>
      </c>
      <c r="M28" s="204" t="s">
        <v>143</v>
      </c>
    </row>
    <row r="29" spans="1:13">
      <c r="K29" s="21"/>
      <c r="L29" s="210"/>
      <c r="M29" s="208"/>
    </row>
    <row r="30" spans="1:13">
      <c r="K30" s="206" t="s">
        <v>129</v>
      </c>
      <c r="L30" s="209">
        <v>0.5</v>
      </c>
      <c r="M30" s="204" t="s">
        <v>162</v>
      </c>
    </row>
    <row r="31" spans="1:13">
      <c r="K31" s="21"/>
      <c r="L31" s="210"/>
      <c r="M31" s="85"/>
    </row>
    <row r="32" spans="1:13">
      <c r="K32" s="206" t="s">
        <v>133</v>
      </c>
      <c r="L32" s="209">
        <v>100</v>
      </c>
      <c r="M32" s="217"/>
    </row>
    <row r="33" spans="3:13">
      <c r="K33" s="204" t="s">
        <v>132</v>
      </c>
      <c r="L33" s="205" t="s">
        <v>140</v>
      </c>
      <c r="M33" s="85"/>
    </row>
    <row r="34" spans="3:13">
      <c r="K34" s="204"/>
      <c r="L34" s="211"/>
      <c r="M34" s="85"/>
    </row>
    <row r="35" spans="3:13">
      <c r="K35" s="21"/>
      <c r="L35" s="212"/>
      <c r="M35" s="85"/>
    </row>
    <row r="36" spans="3:13">
      <c r="K36" s="206" t="s">
        <v>134</v>
      </c>
      <c r="L36" s="213">
        <f>L28/2/L30*1000</f>
        <v>12000</v>
      </c>
      <c r="M36" s="207" t="s">
        <v>142</v>
      </c>
    </row>
    <row r="37" spans="3:13">
      <c r="K37" s="21"/>
      <c r="L37" s="210"/>
      <c r="M37" s="85"/>
    </row>
    <row r="38" spans="3:13" ht="18">
      <c r="C38" s="243">
        <f>$L$48</f>
        <v>32000</v>
      </c>
      <c r="D38" s="244" t="s">
        <v>142</v>
      </c>
      <c r="H38" s="243">
        <f>$L$38</f>
        <v>2000</v>
      </c>
      <c r="I38" s="244" t="s">
        <v>142</v>
      </c>
      <c r="K38" s="206" t="s">
        <v>127</v>
      </c>
      <c r="L38" s="210">
        <f>1/L30*1000</f>
        <v>2000</v>
      </c>
      <c r="M38" s="207" t="s">
        <v>142</v>
      </c>
    </row>
    <row r="39" spans="3:13" ht="18">
      <c r="H39" s="243"/>
      <c r="K39" s="21"/>
      <c r="L39" s="210"/>
      <c r="M39" s="85"/>
    </row>
    <row r="40" spans="3:13">
      <c r="K40" s="206" t="s">
        <v>135</v>
      </c>
      <c r="L40" s="214">
        <f>L30/L32</f>
        <v>5.0000000000000001E-3</v>
      </c>
      <c r="M40" s="204" t="s">
        <v>130</v>
      </c>
    </row>
    <row r="41" spans="3:13">
      <c r="K41" s="21"/>
      <c r="L41" s="214"/>
      <c r="M41" s="208"/>
    </row>
    <row r="42" spans="3:13">
      <c r="K42" s="206" t="s">
        <v>136</v>
      </c>
      <c r="L42" s="214">
        <f>L40*10</f>
        <v>0.05</v>
      </c>
      <c r="M42" s="204" t="s">
        <v>130</v>
      </c>
    </row>
    <row r="43" spans="3:13">
      <c r="K43" s="206"/>
      <c r="L43" s="215"/>
      <c r="M43" s="85"/>
    </row>
    <row r="44" spans="3:13">
      <c r="K44" s="206" t="s">
        <v>139</v>
      </c>
      <c r="L44" s="209">
        <v>1</v>
      </c>
      <c r="M44" s="204" t="s">
        <v>164</v>
      </c>
    </row>
    <row r="45" spans="3:13">
      <c r="K45" s="206"/>
      <c r="L45" s="212"/>
      <c r="M45" s="85"/>
    </row>
    <row r="46" spans="3:13">
      <c r="K46" s="206" t="s">
        <v>137</v>
      </c>
      <c r="L46" s="216">
        <f>(L28-L44-0.6)/L42*1000</f>
        <v>208000</v>
      </c>
      <c r="M46" s="207" t="s">
        <v>142</v>
      </c>
    </row>
    <row r="47" spans="3:13">
      <c r="K47" s="206"/>
      <c r="L47" s="216"/>
      <c r="M47" s="85"/>
    </row>
    <row r="48" spans="3:13">
      <c r="K48" s="206" t="s">
        <v>138</v>
      </c>
      <c r="L48" s="216">
        <f>(L44+0.6)/L42*1000</f>
        <v>32000</v>
      </c>
      <c r="M48" s="207" t="s">
        <v>142</v>
      </c>
    </row>
    <row r="49" spans="1:14">
      <c r="K49" s="206"/>
      <c r="L49" s="216"/>
      <c r="M49" s="207"/>
    </row>
    <row r="50" spans="1:14">
      <c r="K50" t="s">
        <v>144</v>
      </c>
      <c r="L50" s="218">
        <f>L36*L30/26</f>
        <v>230.76923076923077</v>
      </c>
    </row>
    <row r="51" spans="1:14">
      <c r="N51" s="85">
        <v>0</v>
      </c>
    </row>
    <row r="53" spans="1:14" ht="13.5" thickBot="1">
      <c r="L53" s="202"/>
    </row>
    <row r="54" spans="1:14" ht="13.5" thickTop="1">
      <c r="A54" s="219"/>
      <c r="B54" s="220"/>
      <c r="C54" s="220"/>
      <c r="D54" s="220"/>
      <c r="E54" s="220"/>
      <c r="F54" s="220"/>
      <c r="G54" s="220"/>
      <c r="H54" s="221"/>
      <c r="L54" s="202"/>
    </row>
    <row r="55" spans="1:14">
      <c r="A55" s="222"/>
      <c r="B55" s="223" t="s">
        <v>145</v>
      </c>
      <c r="C55" s="223"/>
      <c r="D55" s="224"/>
      <c r="E55" s="224"/>
      <c r="F55" s="224"/>
      <c r="G55" s="224"/>
      <c r="H55" s="225"/>
      <c r="L55" s="202"/>
    </row>
    <row r="56" spans="1:14">
      <c r="A56" s="222"/>
      <c r="B56" s="224"/>
      <c r="C56" s="224"/>
      <c r="D56" s="224"/>
      <c r="E56" s="224"/>
      <c r="F56" s="224"/>
      <c r="G56" s="226"/>
      <c r="H56" s="225"/>
      <c r="L56" s="202"/>
    </row>
    <row r="57" spans="1:14">
      <c r="A57" s="222"/>
      <c r="B57" s="223" t="s">
        <v>155</v>
      </c>
      <c r="C57" s="224"/>
      <c r="D57" s="224"/>
      <c r="E57" s="226"/>
      <c r="F57" s="226"/>
      <c r="G57" s="224">
        <f>$L$28</f>
        <v>12</v>
      </c>
      <c r="H57" s="225" t="s">
        <v>146</v>
      </c>
      <c r="L57" s="202"/>
    </row>
    <row r="58" spans="1:14">
      <c r="A58" s="222"/>
      <c r="B58" s="223" t="s">
        <v>156</v>
      </c>
      <c r="C58" s="224"/>
      <c r="D58" s="224"/>
      <c r="E58" s="226"/>
      <c r="F58" s="226"/>
      <c r="G58" s="224">
        <f>$L$30</f>
        <v>0.5</v>
      </c>
      <c r="H58" s="225" t="s">
        <v>147</v>
      </c>
      <c r="L58" s="202"/>
    </row>
    <row r="59" spans="1:14">
      <c r="A59" s="222"/>
      <c r="B59" s="223" t="s">
        <v>157</v>
      </c>
      <c r="C59" s="224"/>
      <c r="D59" s="224"/>
      <c r="E59" s="226"/>
      <c r="F59" s="226"/>
      <c r="G59" s="224">
        <f>$L$32</f>
        <v>100</v>
      </c>
      <c r="H59" s="225"/>
      <c r="L59" s="202"/>
    </row>
    <row r="60" spans="1:14">
      <c r="A60" s="222"/>
      <c r="B60" s="223" t="s">
        <v>160</v>
      </c>
      <c r="C60" s="224"/>
      <c r="D60" s="224"/>
      <c r="E60" s="226"/>
      <c r="F60" s="226"/>
      <c r="G60" s="224">
        <f>$L$44</f>
        <v>1</v>
      </c>
      <c r="H60" s="227" t="s">
        <v>161</v>
      </c>
      <c r="L60" s="202"/>
    </row>
    <row r="61" spans="1:14">
      <c r="A61" s="222"/>
      <c r="B61" s="223"/>
      <c r="C61" s="224"/>
      <c r="D61" s="224"/>
      <c r="E61" s="226"/>
      <c r="F61" s="226"/>
      <c r="G61" s="224"/>
      <c r="H61" s="227"/>
      <c r="L61" s="202"/>
    </row>
    <row r="62" spans="1:14">
      <c r="A62" s="228"/>
      <c r="B62" s="229"/>
      <c r="C62" s="230"/>
      <c r="D62" s="230"/>
      <c r="E62" s="230"/>
      <c r="F62" s="230"/>
      <c r="G62" s="230"/>
      <c r="H62" s="231"/>
      <c r="L62" s="202"/>
    </row>
    <row r="63" spans="1:14">
      <c r="A63" s="232"/>
      <c r="B63" s="233" t="s">
        <v>148</v>
      </c>
      <c r="C63" s="233"/>
      <c r="D63" s="233"/>
      <c r="E63" s="233"/>
      <c r="F63" s="233"/>
      <c r="G63" s="233"/>
      <c r="H63" s="234"/>
      <c r="L63" s="202"/>
    </row>
    <row r="64" spans="1:14">
      <c r="A64" s="232"/>
      <c r="B64" s="233" t="s">
        <v>149</v>
      </c>
      <c r="C64" s="233"/>
      <c r="D64" s="233"/>
      <c r="E64" s="233"/>
      <c r="F64" s="233" t="s">
        <v>150</v>
      </c>
      <c r="G64" s="240">
        <f>$L$46</f>
        <v>208000</v>
      </c>
      <c r="H64" s="241" t="s">
        <v>154</v>
      </c>
      <c r="L64" s="202"/>
    </row>
    <row r="65" spans="1:13">
      <c r="A65" s="232"/>
      <c r="B65" s="233"/>
      <c r="C65" s="233"/>
      <c r="D65" s="233"/>
      <c r="E65" s="233"/>
      <c r="F65" s="233" t="s">
        <v>151</v>
      </c>
      <c r="G65" s="240">
        <f>$L$48</f>
        <v>32000</v>
      </c>
      <c r="H65" s="241" t="s">
        <v>154</v>
      </c>
      <c r="L65" s="202"/>
    </row>
    <row r="66" spans="1:13">
      <c r="A66" s="232"/>
      <c r="B66" s="233"/>
      <c r="C66" s="233"/>
      <c r="D66" s="233"/>
      <c r="E66" s="233"/>
      <c r="F66" s="233" t="s">
        <v>152</v>
      </c>
      <c r="G66" s="240">
        <f>$L$38</f>
        <v>2000</v>
      </c>
      <c r="H66" s="241" t="s">
        <v>154</v>
      </c>
      <c r="L66" s="202"/>
    </row>
    <row r="67" spans="1:13">
      <c r="A67" s="232"/>
      <c r="B67" s="233"/>
      <c r="C67" s="233"/>
      <c r="D67" s="233"/>
      <c r="E67" s="233"/>
      <c r="F67" s="233" t="s">
        <v>153</v>
      </c>
      <c r="G67" s="240">
        <f>$L$36</f>
        <v>12000</v>
      </c>
      <c r="H67" s="241" t="s">
        <v>154</v>
      </c>
    </row>
    <row r="68" spans="1:13">
      <c r="A68" s="232"/>
      <c r="B68" s="235" t="s">
        <v>158</v>
      </c>
      <c r="C68" s="233"/>
      <c r="D68" s="233"/>
      <c r="E68" s="233"/>
      <c r="F68" s="236"/>
      <c r="G68" s="242">
        <f>$L$50</f>
        <v>230.76923076923077</v>
      </c>
      <c r="H68" s="241"/>
    </row>
    <row r="69" spans="1:13">
      <c r="A69" s="232"/>
      <c r="B69" s="235" t="s">
        <v>159</v>
      </c>
      <c r="C69" s="233"/>
      <c r="D69" s="233"/>
      <c r="E69" s="233"/>
      <c r="F69" s="236"/>
      <c r="G69" s="242">
        <f>G68/2</f>
        <v>115.38461538461539</v>
      </c>
      <c r="H69" s="241"/>
    </row>
    <row r="70" spans="1:13" ht="13.5" thickBot="1">
      <c r="A70" s="237"/>
      <c r="B70" s="238"/>
      <c r="C70" s="238"/>
      <c r="D70" s="238"/>
      <c r="E70" s="238"/>
      <c r="F70" s="238"/>
      <c r="G70" s="238"/>
      <c r="H70" s="239"/>
    </row>
    <row r="71" spans="1:13" ht="13.5" thickTop="1"/>
    <row r="75" spans="1:13">
      <c r="B75" s="203" t="s">
        <v>163</v>
      </c>
      <c r="C75" s="201" t="s">
        <v>123</v>
      </c>
      <c r="D75" s="201"/>
      <c r="G75" s="201" t="s">
        <v>124</v>
      </c>
      <c r="J75" s="201" t="s">
        <v>125</v>
      </c>
      <c r="M75" s="201" t="s">
        <v>126</v>
      </c>
    </row>
    <row r="76" spans="1:13">
      <c r="B76" s="78"/>
    </row>
    <row r="77" spans="1:13">
      <c r="B77" s="203" t="s">
        <v>165</v>
      </c>
      <c r="C77" s="201" t="s">
        <v>166</v>
      </c>
      <c r="D77" s="201"/>
      <c r="F77" s="201"/>
    </row>
    <row r="78" spans="1:13">
      <c r="B78" s="78"/>
    </row>
    <row r="79" spans="1:13">
      <c r="B79" s="78"/>
    </row>
    <row r="80" spans="1:13">
      <c r="B80" s="78"/>
    </row>
    <row r="81" spans="2:2">
      <c r="B81" s="78"/>
    </row>
    <row r="82" spans="2:2">
      <c r="B82" s="78"/>
    </row>
    <row r="83" spans="2:2">
      <c r="B83" s="78"/>
    </row>
    <row r="84" spans="2:2">
      <c r="B84" s="78"/>
    </row>
    <row r="85" spans="2:2">
      <c r="B85" s="78"/>
    </row>
  </sheetData>
  <mergeCells count="2">
    <mergeCell ref="G14:H16"/>
    <mergeCell ref="K25:M25"/>
  </mergeCells>
  <hyperlinks>
    <hyperlink ref="L33" r:id="rId1"/>
  </hyperlinks>
  <pageMargins left="0.7" right="0.7" top="0.75" bottom="0.75" header="0.3" footer="0.3"/>
  <pageSetup paperSize="9" orientation="portrait" horizontalDpi="4294967293" verticalDpi="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RowColHeaders="0" tabSelected="1" zoomScale="80" workbookViewId="0">
      <selection activeCell="I7" sqref="I7"/>
    </sheetView>
  </sheetViews>
  <sheetFormatPr baseColWidth="10" defaultRowHeight="12.75"/>
  <cols>
    <col min="3" max="3" width="16.28515625" customWidth="1"/>
    <col min="4" max="4" width="19" customWidth="1"/>
    <col min="5" max="5" width="13.140625" customWidth="1"/>
    <col min="8" max="8" width="16.28515625" customWidth="1"/>
    <col min="9" max="9" width="8.7109375" customWidth="1"/>
    <col min="11" max="11" width="6.28515625" customWidth="1"/>
  </cols>
  <sheetData>
    <row r="1" spans="1:10" ht="18.75">
      <c r="A1" s="12" t="s">
        <v>0</v>
      </c>
      <c r="B1" s="15"/>
      <c r="C1" s="12"/>
      <c r="D1" s="12"/>
      <c r="E1" s="14"/>
      <c r="F1" s="12" t="s">
        <v>1</v>
      </c>
      <c r="G1" s="13"/>
      <c r="H1" s="12"/>
      <c r="I1" s="12"/>
    </row>
    <row r="2" spans="1:10">
      <c r="A2" s="19"/>
      <c r="B2" s="19"/>
      <c r="C2" s="19"/>
      <c r="D2" s="19"/>
      <c r="E2" s="1"/>
      <c r="F2" s="1"/>
      <c r="G2" s="1"/>
      <c r="H2" s="1"/>
      <c r="I2" s="1"/>
    </row>
    <row r="3" spans="1:10" s="17" customFormat="1" ht="19.5" customHeight="1">
      <c r="A3" s="18" t="s">
        <v>2</v>
      </c>
      <c r="B3" s="16"/>
      <c r="C3" s="81"/>
      <c r="D3" s="81"/>
      <c r="E3" s="81"/>
      <c r="F3" s="81"/>
      <c r="G3" s="81"/>
      <c r="H3" s="16"/>
      <c r="I3" s="16"/>
    </row>
    <row r="4" spans="1:10" ht="20.100000000000001" customHeight="1" thickBot="1">
      <c r="A4" s="2"/>
      <c r="B4" s="2"/>
      <c r="C4" s="2"/>
      <c r="D4" s="2"/>
      <c r="E4" s="2"/>
      <c r="F4" s="2"/>
      <c r="G4" s="2"/>
      <c r="H4" s="2"/>
      <c r="I4" s="2"/>
    </row>
    <row r="5" spans="1:10" ht="20.100000000000001" customHeight="1" thickBot="1">
      <c r="A5" s="9" t="s">
        <v>3</v>
      </c>
      <c r="B5" s="3"/>
      <c r="C5" s="3"/>
      <c r="D5" s="4">
        <v>20</v>
      </c>
      <c r="E5" s="2" t="s">
        <v>90</v>
      </c>
      <c r="F5" s="184" t="s">
        <v>17</v>
      </c>
      <c r="G5" s="189"/>
      <c r="H5" s="189"/>
      <c r="I5" s="190">
        <f>D13</f>
        <v>5</v>
      </c>
    </row>
    <row r="6" spans="1:10" ht="20.100000000000001" customHeight="1" thickBot="1">
      <c r="A6" s="10"/>
      <c r="B6" s="2"/>
      <c r="C6" s="2"/>
      <c r="D6" s="5"/>
      <c r="E6" s="2"/>
      <c r="F6" s="10" t="s">
        <v>4</v>
      </c>
      <c r="G6" s="2"/>
      <c r="H6" s="2"/>
      <c r="I6" s="183">
        <v>100</v>
      </c>
      <c r="J6" t="s">
        <v>87</v>
      </c>
    </row>
    <row r="7" spans="1:10" ht="20.100000000000001" customHeight="1" thickBot="1">
      <c r="A7" s="10" t="s">
        <v>92</v>
      </c>
      <c r="B7" s="2"/>
      <c r="C7" s="2"/>
      <c r="D7" s="4">
        <v>0.5</v>
      </c>
      <c r="E7" s="2" t="s">
        <v>91</v>
      </c>
      <c r="F7" s="10"/>
      <c r="G7" s="2"/>
      <c r="H7" s="2"/>
      <c r="I7" s="91" t="s">
        <v>79</v>
      </c>
    </row>
    <row r="8" spans="1:10" ht="20.100000000000001" customHeight="1" thickBot="1">
      <c r="A8" s="10"/>
      <c r="B8" s="2"/>
      <c r="C8" s="2"/>
      <c r="D8" s="5"/>
      <c r="E8" s="2"/>
      <c r="F8" s="10"/>
      <c r="G8" s="2"/>
      <c r="H8" s="7"/>
      <c r="I8" s="6"/>
    </row>
    <row r="9" spans="1:10" ht="20.100000000000001" customHeight="1" thickBot="1">
      <c r="A9" s="10" t="s">
        <v>93</v>
      </c>
      <c r="B9" s="2"/>
      <c r="C9" s="2"/>
      <c r="D9" s="4">
        <v>0</v>
      </c>
      <c r="E9" s="2" t="s">
        <v>91</v>
      </c>
      <c r="F9" s="185" t="s">
        <v>5</v>
      </c>
      <c r="G9" s="186"/>
      <c r="H9" s="187">
        <f>I6/1000000</f>
        <v>1E-4</v>
      </c>
      <c r="I9" s="188"/>
    </row>
    <row r="10" spans="1:10" ht="20.100000000000001" customHeight="1" thickBot="1">
      <c r="A10" s="10"/>
      <c r="B10" s="2"/>
      <c r="C10" s="2"/>
      <c r="D10" s="6"/>
      <c r="E10" s="2"/>
      <c r="F10" s="10"/>
      <c r="G10" s="2"/>
      <c r="H10" s="2"/>
      <c r="I10" s="6"/>
    </row>
    <row r="11" spans="1:10" ht="20.100000000000001" customHeight="1" thickTop="1" thickBot="1">
      <c r="A11" s="185" t="s">
        <v>6</v>
      </c>
      <c r="B11" s="186"/>
      <c r="C11" s="186"/>
      <c r="D11" s="182">
        <f>(100*D7)/(4*D7+11*D9)</f>
        <v>25</v>
      </c>
      <c r="E11" s="2"/>
      <c r="F11" s="11" t="s">
        <v>38</v>
      </c>
      <c r="G11" s="2"/>
      <c r="H11" s="2"/>
      <c r="I11" s="89">
        <f>159155/(SQRT(I5*I6))</f>
        <v>7117.6279791795805</v>
      </c>
      <c r="J11" s="90" t="s">
        <v>19</v>
      </c>
    </row>
    <row r="12" spans="1:10" ht="20.100000000000001" customHeight="1" thickTop="1" thickBot="1">
      <c r="A12" s="10"/>
      <c r="B12" s="2"/>
      <c r="C12" s="2"/>
      <c r="D12" s="83"/>
      <c r="E12" s="2"/>
      <c r="F12" s="10"/>
      <c r="G12" s="2"/>
      <c r="H12" s="2"/>
      <c r="I12" s="6"/>
    </row>
    <row r="13" spans="1:10" ht="20.100000000000001" customHeight="1" thickTop="1" thickBot="1">
      <c r="A13" s="10" t="s">
        <v>16</v>
      </c>
      <c r="B13" s="2"/>
      <c r="C13" s="2"/>
      <c r="D13" s="82">
        <f>D11*D5*D5*D7*0.001</f>
        <v>5</v>
      </c>
      <c r="E13" s="2" t="s">
        <v>89</v>
      </c>
      <c r="F13" s="11" t="s">
        <v>88</v>
      </c>
      <c r="G13" s="8"/>
      <c r="H13" s="8"/>
      <c r="I13" s="88">
        <f>I11/1000</f>
        <v>7.1176279791795807</v>
      </c>
      <c r="J13" s="90" t="s">
        <v>7</v>
      </c>
    </row>
    <row r="14" spans="1:10" ht="20.25" customHeight="1" thickTop="1"/>
    <row r="15" spans="1:10" ht="20.25" customHeight="1">
      <c r="A15" s="20" t="s">
        <v>8</v>
      </c>
      <c r="B15" s="20"/>
      <c r="C15" s="20"/>
      <c r="D15" s="80">
        <f>D9/D7</f>
        <v>0</v>
      </c>
      <c r="F15" s="58" t="s">
        <v>9</v>
      </c>
      <c r="G15" s="1"/>
      <c r="H15" s="1"/>
      <c r="I15" s="84">
        <f>300/I13</f>
        <v>42.14887331531758</v>
      </c>
      <c r="J15" s="87" t="s">
        <v>40</v>
      </c>
    </row>
    <row r="16" spans="1:10" ht="20.25" customHeight="1">
      <c r="A16" s="20" t="s">
        <v>10</v>
      </c>
      <c r="B16" s="20"/>
      <c r="C16" s="20"/>
      <c r="D16" s="1"/>
      <c r="H16" s="21"/>
    </row>
    <row r="17" spans="1:8" ht="20.25" customHeight="1">
      <c r="A17" s="20" t="s">
        <v>11</v>
      </c>
      <c r="B17" s="20"/>
      <c r="C17" s="20"/>
      <c r="D17" s="1"/>
    </row>
    <row r="18" spans="1:8" ht="20.25" customHeight="1">
      <c r="A18" s="20" t="s">
        <v>12</v>
      </c>
      <c r="B18" s="20"/>
      <c r="C18" s="20"/>
      <c r="D18" s="1"/>
    </row>
    <row r="19" spans="1:8" ht="20.25" customHeight="1">
      <c r="D19" s="1"/>
    </row>
    <row r="20" spans="1:8" ht="20.25" customHeight="1">
      <c r="A20" s="20" t="s">
        <v>36</v>
      </c>
      <c r="D20" s="84">
        <f>D9/D5</f>
        <v>0</v>
      </c>
      <c r="E20" s="86" t="s">
        <v>39</v>
      </c>
    </row>
    <row r="21" spans="1:8" ht="20.25" customHeight="1">
      <c r="D21" s="1"/>
      <c r="E21" s="85"/>
    </row>
    <row r="22" spans="1:8" ht="20.25" customHeight="1">
      <c r="A22" s="20" t="s">
        <v>37</v>
      </c>
      <c r="D22" s="84">
        <f>D7*3.14116*D5/100</f>
        <v>0.31411600000000001</v>
      </c>
      <c r="E22" s="86" t="s">
        <v>40</v>
      </c>
    </row>
    <row r="23" spans="1:8" ht="20.25" customHeight="1"/>
    <row r="24" spans="1:8" ht="20.25" customHeight="1"/>
    <row r="25" spans="1:8" ht="20.25" customHeight="1"/>
    <row r="26" spans="1:8" ht="20.25" customHeight="1">
      <c r="A26" s="250" t="s">
        <v>86</v>
      </c>
      <c r="B26" s="250"/>
      <c r="C26" s="250"/>
      <c r="D26" s="250"/>
      <c r="E26" s="250"/>
      <c r="F26" s="250"/>
      <c r="G26" s="250"/>
      <c r="H26" s="250"/>
    </row>
    <row r="27" spans="1:8" ht="20.25" customHeight="1"/>
    <row r="28" spans="1:8" ht="20.25" customHeight="1">
      <c r="A28" s="1"/>
      <c r="B28" s="1"/>
      <c r="C28" s="1"/>
      <c r="D28" s="1"/>
      <c r="E28" s="1"/>
    </row>
    <row r="29" spans="1:8" ht="20.25" customHeight="1">
      <c r="A29" s="155" t="s">
        <v>80</v>
      </c>
      <c r="B29" s="152"/>
      <c r="C29" s="152"/>
      <c r="D29" s="160">
        <v>4</v>
      </c>
      <c r="E29" s="152" t="s">
        <v>85</v>
      </c>
    </row>
    <row r="30" spans="1:8" ht="20.25" customHeight="1">
      <c r="A30" s="155"/>
      <c r="B30" s="152"/>
      <c r="C30" s="152"/>
      <c r="D30" s="153"/>
      <c r="E30" s="152"/>
    </row>
    <row r="31" spans="1:8" ht="20.25" customHeight="1">
      <c r="A31" s="155" t="s">
        <v>81</v>
      </c>
      <c r="B31" s="152"/>
      <c r="C31" s="152"/>
      <c r="D31" s="160">
        <v>1</v>
      </c>
      <c r="E31" s="152" t="s">
        <v>84</v>
      </c>
    </row>
    <row r="32" spans="1:8" ht="20.25" customHeight="1" thickBot="1">
      <c r="A32" s="155"/>
      <c r="B32" s="152"/>
      <c r="C32" s="152"/>
      <c r="D32" s="154"/>
      <c r="E32" s="152"/>
    </row>
    <row r="33" spans="1:5" ht="20.25" customHeight="1" thickTop="1" thickBot="1">
      <c r="A33" s="155" t="s">
        <v>83</v>
      </c>
      <c r="B33" s="152"/>
      <c r="C33" s="152"/>
      <c r="D33" s="157">
        <f>159155/(SQRT(D29*D31))</f>
        <v>79577.5</v>
      </c>
      <c r="E33" s="156" t="s">
        <v>19</v>
      </c>
    </row>
    <row r="34" spans="1:5" ht="20.25" customHeight="1" thickTop="1">
      <c r="A34" s="155"/>
      <c r="B34" s="152"/>
      <c r="C34" s="152"/>
      <c r="D34" s="158"/>
      <c r="E34" s="156"/>
    </row>
    <row r="35" spans="1:5" ht="20.25" customHeight="1">
      <c r="A35" s="155" t="s">
        <v>82</v>
      </c>
      <c r="B35" s="152"/>
      <c r="C35" s="152"/>
      <c r="D35" s="159">
        <f>(300/D33)*1000</f>
        <v>3.7699098363230812</v>
      </c>
      <c r="E35" s="156" t="s">
        <v>50</v>
      </c>
    </row>
    <row r="36" spans="1:5" ht="20.25" customHeight="1">
      <c r="A36" s="1"/>
      <c r="B36" s="1"/>
      <c r="C36" s="1"/>
      <c r="D36" s="1"/>
      <c r="E36" s="1"/>
    </row>
    <row r="37" spans="1:5" ht="20.25" customHeight="1"/>
    <row r="38" spans="1:5" ht="20.25" customHeight="1"/>
    <row r="39" spans="1:5" ht="20.25" customHeight="1"/>
    <row r="40" spans="1:5" ht="20.25" customHeight="1"/>
    <row r="41" spans="1:5" ht="20.25" customHeight="1"/>
    <row r="42" spans="1:5" ht="20.25" customHeight="1"/>
    <row r="43" spans="1:5" ht="20.25" customHeight="1"/>
    <row r="44" spans="1:5" ht="20.25" customHeight="1"/>
  </sheetData>
  <mergeCells count="1">
    <mergeCell ref="A26:H26"/>
  </mergeCells>
  <phoneticPr fontId="0" type="noConversion"/>
  <printOptions gridLinesSet="0"/>
  <pageMargins left="0.78740157499999996" right="0.78740157499999996" top="0.984251969" bottom="0.984251969" header="0.4921259845" footer="0.4921259845"/>
  <pageSetup paperSize="9" orientation="landscape" horizontalDpi="300" verticalDpi="300" r:id="rId1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B3:H29"/>
  <sheetViews>
    <sheetView showGridLines="0" workbookViewId="0">
      <selection activeCell="H30" sqref="H30"/>
    </sheetView>
  </sheetViews>
  <sheetFormatPr baseColWidth="10" defaultRowHeight="12.75"/>
  <sheetData>
    <row r="3" spans="2:8">
      <c r="C3" s="24"/>
      <c r="D3" s="25"/>
      <c r="E3" s="26"/>
    </row>
    <row r="4" spans="2:8" ht="13.5" thickBot="1">
      <c r="C4" s="27"/>
      <c r="D4" s="251">
        <v>100</v>
      </c>
      <c r="E4" s="28"/>
    </row>
    <row r="5" spans="2:8" ht="13.5" thickTop="1">
      <c r="B5" s="42"/>
      <c r="C5" s="27"/>
      <c r="D5" s="252"/>
      <c r="E5" s="28"/>
      <c r="F5" s="44"/>
    </row>
    <row r="6" spans="2:8" ht="15.75">
      <c r="B6" s="43"/>
      <c r="C6" s="29"/>
      <c r="D6" s="53"/>
      <c r="E6" s="30"/>
      <c r="F6" s="45"/>
    </row>
    <row r="7" spans="2:8" ht="15.75">
      <c r="B7" s="43"/>
      <c r="D7" s="54"/>
      <c r="F7" s="45"/>
      <c r="H7" s="58" t="s">
        <v>15</v>
      </c>
    </row>
    <row r="8" spans="2:8" ht="15.75">
      <c r="B8" s="43"/>
      <c r="D8" s="54"/>
      <c r="F8" s="45"/>
    </row>
    <row r="9" spans="2:8" ht="15.75">
      <c r="B9" s="43"/>
      <c r="D9" s="54"/>
      <c r="F9" s="45"/>
      <c r="H9" s="58" t="s">
        <v>14</v>
      </c>
    </row>
    <row r="10" spans="2:8" ht="15.75">
      <c r="B10" s="43"/>
      <c r="C10" s="24"/>
      <c r="D10" s="55"/>
      <c r="E10" s="26"/>
      <c r="F10" s="45"/>
    </row>
    <row r="11" spans="2:8" ht="13.5" thickBot="1">
      <c r="B11" s="43"/>
      <c r="C11" s="27"/>
      <c r="D11" s="251">
        <v>150</v>
      </c>
      <c r="E11" s="28"/>
      <c r="F11" s="45"/>
    </row>
    <row r="12" spans="2:8" ht="13.5" thickTop="1">
      <c r="B12" s="42"/>
      <c r="C12" s="27"/>
      <c r="D12" s="253"/>
      <c r="E12" s="28"/>
      <c r="F12" s="44"/>
    </row>
    <row r="13" spans="2:8" ht="15.75">
      <c r="B13" s="43"/>
      <c r="C13" s="29"/>
      <c r="D13" s="53"/>
      <c r="E13" s="30"/>
      <c r="F13" s="45"/>
    </row>
    <row r="14" spans="2:8" ht="15.75">
      <c r="B14" s="43"/>
      <c r="D14" s="54"/>
      <c r="F14" s="45"/>
    </row>
    <row r="15" spans="2:8" ht="15.75">
      <c r="B15" s="43"/>
      <c r="D15" s="54"/>
      <c r="F15" s="45"/>
    </row>
    <row r="16" spans="2:8" ht="16.5" thickBot="1">
      <c r="B16" s="43"/>
      <c r="D16" s="54"/>
      <c r="F16" s="45"/>
    </row>
    <row r="17" spans="2:6" ht="16.5" thickTop="1">
      <c r="B17" s="43"/>
      <c r="C17" s="31"/>
      <c r="D17" s="56"/>
      <c r="E17" s="32"/>
      <c r="F17" s="45"/>
    </row>
    <row r="18" spans="2:6" ht="15.75">
      <c r="B18" s="43"/>
      <c r="C18" s="33"/>
      <c r="D18" s="57"/>
      <c r="E18" s="34"/>
      <c r="F18" s="45"/>
    </row>
    <row r="19" spans="2:6">
      <c r="B19" s="43"/>
      <c r="C19" s="33"/>
      <c r="D19" s="254">
        <f>(D4*D11)/(D4+D11)</f>
        <v>60</v>
      </c>
      <c r="E19" s="34"/>
      <c r="F19" s="45"/>
    </row>
    <row r="20" spans="2:6">
      <c r="B20" s="43"/>
      <c r="C20" s="33"/>
      <c r="D20" s="255"/>
      <c r="E20" s="34"/>
      <c r="F20" s="45"/>
    </row>
    <row r="21" spans="2:6">
      <c r="B21" s="43"/>
      <c r="C21" s="33"/>
      <c r="D21" s="50"/>
      <c r="E21" s="34"/>
      <c r="F21" s="45"/>
    </row>
    <row r="22" spans="2:6">
      <c r="B22" s="43"/>
      <c r="C22" s="33"/>
      <c r="D22" s="50"/>
      <c r="E22" s="34"/>
      <c r="F22" s="45"/>
    </row>
    <row r="23" spans="2:6">
      <c r="B23" s="43"/>
      <c r="C23" s="33"/>
      <c r="D23" s="50"/>
      <c r="E23" s="34"/>
      <c r="F23" s="45"/>
    </row>
    <row r="24" spans="2:6" ht="13.5" thickBot="1">
      <c r="B24" s="43"/>
      <c r="C24" s="33"/>
      <c r="D24" s="50"/>
      <c r="E24" s="34"/>
      <c r="F24" s="45"/>
    </row>
    <row r="25" spans="2:6">
      <c r="B25" s="43"/>
      <c r="C25" s="35"/>
      <c r="D25" s="51"/>
      <c r="E25" s="36"/>
      <c r="F25" s="45"/>
    </row>
    <row r="26" spans="2:6">
      <c r="B26" s="43"/>
      <c r="C26" s="37"/>
      <c r="D26" s="52" t="s">
        <v>13</v>
      </c>
      <c r="E26" s="38"/>
      <c r="F26" s="45"/>
    </row>
    <row r="27" spans="2:6" ht="13.5" thickBot="1">
      <c r="B27" s="43"/>
      <c r="C27" s="39"/>
      <c r="D27" s="40"/>
      <c r="E27" s="41"/>
      <c r="F27" s="45"/>
    </row>
    <row r="28" spans="2:6" ht="13.5" thickTop="1">
      <c r="B28" s="43"/>
      <c r="F28" s="45"/>
    </row>
    <row r="29" spans="2:6" ht="13.5" thickBot="1">
      <c r="B29" s="46"/>
      <c r="C29" s="47"/>
      <c r="D29" s="49"/>
      <c r="E29" s="47"/>
      <c r="F29" s="48"/>
    </row>
  </sheetData>
  <sheetProtection sheet="1" objects="1" scenarios="1"/>
  <mergeCells count="3">
    <mergeCell ref="D4:D5"/>
    <mergeCell ref="D11:D12"/>
    <mergeCell ref="D19:D20"/>
  </mergeCells>
  <phoneticPr fontId="0" type="noConversion"/>
  <printOptions gridLinesSet="0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Page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2:H42"/>
  <sheetViews>
    <sheetView workbookViewId="0">
      <selection activeCell="J9" sqref="J9"/>
    </sheetView>
  </sheetViews>
  <sheetFormatPr baseColWidth="10" defaultRowHeight="12.75"/>
  <cols>
    <col min="1" max="1" width="28.28515625" customWidth="1"/>
    <col min="2" max="2" width="6.28515625" customWidth="1"/>
    <col min="3" max="3" width="7.7109375" customWidth="1"/>
    <col min="4" max="4" width="9.85546875" customWidth="1"/>
    <col min="5" max="5" width="7.28515625" customWidth="1"/>
    <col min="6" max="6" width="5" customWidth="1"/>
    <col min="7" max="7" width="14.42578125" customWidth="1"/>
    <col min="8" max="8" width="6.5703125" customWidth="1"/>
    <col min="9" max="9" width="1.7109375" customWidth="1"/>
  </cols>
  <sheetData>
    <row r="2" spans="1:8">
      <c r="A2" s="24"/>
      <c r="B2" s="25"/>
      <c r="C2" s="25"/>
      <c r="D2" s="25"/>
      <c r="E2" s="25"/>
      <c r="F2" s="25"/>
      <c r="G2" s="25"/>
      <c r="H2" s="26"/>
    </row>
    <row r="3" spans="1:8">
      <c r="A3" s="256" t="s">
        <v>54</v>
      </c>
      <c r="B3" s="257"/>
      <c r="C3" s="257"/>
      <c r="D3" s="257"/>
      <c r="E3" s="257"/>
      <c r="F3" s="257"/>
      <c r="G3" s="257"/>
      <c r="H3" s="258"/>
    </row>
    <row r="4" spans="1:8">
      <c r="A4" s="107"/>
      <c r="B4" s="108"/>
      <c r="C4" s="108"/>
      <c r="D4" s="108"/>
      <c r="E4" s="108"/>
      <c r="F4" s="108"/>
      <c r="G4" s="109"/>
      <c r="H4" s="28"/>
    </row>
    <row r="5" spans="1:8">
      <c r="A5" s="107"/>
      <c r="B5" s="262" t="s">
        <v>53</v>
      </c>
      <c r="C5" s="262"/>
      <c r="D5" s="262" t="s">
        <v>9</v>
      </c>
      <c r="E5" s="262"/>
      <c r="F5" s="108"/>
      <c r="G5" s="263" t="s">
        <v>167</v>
      </c>
      <c r="H5" s="264"/>
    </row>
    <row r="6" spans="1:8">
      <c r="A6" s="107"/>
      <c r="B6" s="110"/>
      <c r="C6" s="110"/>
      <c r="D6" s="110"/>
      <c r="E6" s="110"/>
      <c r="F6" s="108"/>
      <c r="G6" s="247" t="s">
        <v>168</v>
      </c>
      <c r="H6" s="125"/>
    </row>
    <row r="7" spans="1:8">
      <c r="A7" s="259" t="s">
        <v>18</v>
      </c>
      <c r="B7" s="108">
        <v>150</v>
      </c>
      <c r="C7" s="108" t="s">
        <v>19</v>
      </c>
      <c r="D7" s="124">
        <f>300/B7*1000</f>
        <v>2000</v>
      </c>
      <c r="E7" s="108" t="s">
        <v>50</v>
      </c>
      <c r="F7" s="108"/>
      <c r="G7" s="112">
        <f t="shared" ref="G7:G11" si="0">1/B7*1000</f>
        <v>6.666666666666667</v>
      </c>
      <c r="H7" s="28" t="s">
        <v>51</v>
      </c>
    </row>
    <row r="8" spans="1:8">
      <c r="A8" s="260"/>
      <c r="B8" s="95">
        <v>285</v>
      </c>
      <c r="C8" s="95" t="s">
        <v>19</v>
      </c>
      <c r="D8" s="96">
        <f>300/B8*1000</f>
        <v>1052.6315789473683</v>
      </c>
      <c r="E8" s="95" t="s">
        <v>50</v>
      </c>
      <c r="F8" s="95"/>
      <c r="G8" s="102">
        <f t="shared" si="0"/>
        <v>3.5087719298245617</v>
      </c>
      <c r="H8" s="30" t="s">
        <v>51</v>
      </c>
    </row>
    <row r="9" spans="1:8">
      <c r="A9" s="1"/>
      <c r="B9" s="1"/>
      <c r="C9" s="1"/>
      <c r="D9" s="92"/>
      <c r="E9" s="1"/>
      <c r="F9" s="1"/>
      <c r="G9" s="100"/>
    </row>
    <row r="10" spans="1:8">
      <c r="A10" s="261" t="s">
        <v>20</v>
      </c>
      <c r="B10" s="93">
        <v>525</v>
      </c>
      <c r="C10" s="93" t="s">
        <v>19</v>
      </c>
      <c r="D10" s="94">
        <f>300/B10*1000</f>
        <v>571.42857142857144</v>
      </c>
      <c r="E10" s="93" t="s">
        <v>50</v>
      </c>
      <c r="F10" s="93"/>
      <c r="G10" s="101">
        <f t="shared" si="0"/>
        <v>1.9047619047619047</v>
      </c>
      <c r="H10" s="26" t="s">
        <v>51</v>
      </c>
    </row>
    <row r="11" spans="1:8">
      <c r="A11" s="260"/>
      <c r="B11" s="95">
        <v>1605</v>
      </c>
      <c r="C11" s="95" t="s">
        <v>19</v>
      </c>
      <c r="D11" s="96">
        <f>300/B11*1000</f>
        <v>186.91588785046727</v>
      </c>
      <c r="E11" s="95" t="s">
        <v>50</v>
      </c>
      <c r="F11" s="95"/>
      <c r="G11" s="102">
        <f t="shared" si="0"/>
        <v>0.6230529595015577</v>
      </c>
      <c r="H11" s="30" t="s">
        <v>51</v>
      </c>
    </row>
    <row r="12" spans="1:8">
      <c r="A12" s="1"/>
      <c r="B12" s="1"/>
      <c r="C12" s="1"/>
      <c r="D12" s="92"/>
      <c r="E12" s="1"/>
      <c r="F12" s="1"/>
      <c r="G12" s="100"/>
    </row>
    <row r="13" spans="1:8">
      <c r="A13" s="261" t="s">
        <v>21</v>
      </c>
      <c r="B13" s="93">
        <v>2.2999999999999998</v>
      </c>
      <c r="C13" s="93" t="s">
        <v>7</v>
      </c>
      <c r="D13" s="94">
        <f>300/B13</f>
        <v>130.43478260869566</v>
      </c>
      <c r="E13" s="93" t="s">
        <v>50</v>
      </c>
      <c r="F13" s="93"/>
      <c r="G13" s="245">
        <v>0.435</v>
      </c>
      <c r="H13" s="26" t="s">
        <v>51</v>
      </c>
    </row>
    <row r="14" spans="1:8">
      <c r="A14" s="260"/>
      <c r="B14" s="95">
        <v>26.1</v>
      </c>
      <c r="C14" s="95" t="s">
        <v>7</v>
      </c>
      <c r="D14" s="96">
        <f>300/B14</f>
        <v>11.494252873563218</v>
      </c>
      <c r="E14" s="95" t="s">
        <v>50</v>
      </c>
      <c r="F14" s="95"/>
      <c r="G14" s="246">
        <v>3.7999999999999999E-2</v>
      </c>
      <c r="H14" s="30" t="s">
        <v>51</v>
      </c>
    </row>
    <row r="15" spans="1:8">
      <c r="A15" s="2"/>
      <c r="B15" s="1"/>
      <c r="C15" s="1"/>
      <c r="D15" s="1"/>
      <c r="E15" s="1"/>
      <c r="F15" s="1"/>
      <c r="G15" s="100"/>
    </row>
    <row r="16" spans="1:8">
      <c r="A16" s="261" t="s">
        <v>22</v>
      </c>
      <c r="B16" s="93">
        <v>88</v>
      </c>
      <c r="C16" s="93" t="s">
        <v>7</v>
      </c>
      <c r="D16" s="97">
        <f>300/B16</f>
        <v>3.4090909090909092</v>
      </c>
      <c r="E16" s="93" t="s">
        <v>50</v>
      </c>
      <c r="F16" s="93"/>
      <c r="G16" s="101"/>
      <c r="H16" s="26"/>
    </row>
    <row r="17" spans="1:8">
      <c r="A17" s="260"/>
      <c r="B17" s="95">
        <v>108</v>
      </c>
      <c r="C17" s="95" t="s">
        <v>7</v>
      </c>
      <c r="D17" s="98">
        <f>300/B17</f>
        <v>2.7777777777777777</v>
      </c>
      <c r="E17" s="95" t="s">
        <v>50</v>
      </c>
      <c r="F17" s="95"/>
      <c r="G17" s="102"/>
      <c r="H17" s="30"/>
    </row>
    <row r="18" spans="1:8">
      <c r="A18" s="119"/>
      <c r="B18" s="120"/>
      <c r="C18" s="120"/>
      <c r="D18" s="121"/>
      <c r="E18" s="120"/>
      <c r="F18" s="120"/>
      <c r="G18" s="122"/>
      <c r="H18" s="123"/>
    </row>
    <row r="19" spans="1:8">
      <c r="A19" s="1"/>
      <c r="B19" s="1"/>
      <c r="C19" s="1"/>
      <c r="D19" s="1"/>
      <c r="E19" s="1"/>
      <c r="F19" s="1"/>
    </row>
    <row r="20" spans="1:8">
      <c r="A20" s="103"/>
      <c r="B20" s="93"/>
      <c r="C20" s="93"/>
      <c r="D20" s="93"/>
      <c r="E20" s="93"/>
      <c r="F20" s="93"/>
      <c r="G20" s="25"/>
      <c r="H20" s="26"/>
    </row>
    <row r="21" spans="1:8">
      <c r="A21" s="118" t="s">
        <v>52</v>
      </c>
      <c r="B21" s="104"/>
      <c r="C21" s="104"/>
      <c r="D21" s="104"/>
      <c r="E21" s="104"/>
      <c r="F21" s="104"/>
      <c r="G21" s="105"/>
      <c r="H21" s="106"/>
    </row>
    <row r="22" spans="1:8">
      <c r="A22" s="107"/>
      <c r="B22" s="108"/>
      <c r="C22" s="108"/>
      <c r="D22" s="108"/>
      <c r="E22" s="108"/>
      <c r="F22" s="108"/>
      <c r="G22" s="109"/>
      <c r="H22" s="28"/>
    </row>
    <row r="23" spans="1:8">
      <c r="A23" s="107" t="s">
        <v>42</v>
      </c>
      <c r="B23" s="110">
        <v>164</v>
      </c>
      <c r="C23" s="108" t="s">
        <v>19</v>
      </c>
      <c r="D23" s="111">
        <f>300/B23*1000</f>
        <v>1829.2682926829268</v>
      </c>
      <c r="E23" s="108" t="s">
        <v>50</v>
      </c>
      <c r="F23" s="108"/>
      <c r="G23" s="112">
        <f>1/B23*1000</f>
        <v>6.0975609756097562</v>
      </c>
      <c r="H23" s="28" t="s">
        <v>51</v>
      </c>
    </row>
    <row r="24" spans="1:8">
      <c r="A24" s="107" t="s">
        <v>44</v>
      </c>
      <c r="B24" s="110">
        <v>171</v>
      </c>
      <c r="C24" s="108" t="s">
        <v>19</v>
      </c>
      <c r="D24" s="111">
        <f t="shared" ref="D24:D30" si="1">300/B24*1000</f>
        <v>1754.3859649122805</v>
      </c>
      <c r="E24" s="108" t="s">
        <v>50</v>
      </c>
      <c r="F24" s="108"/>
      <c r="G24" s="112">
        <f t="shared" ref="G24:G30" si="2">1/B24*1000</f>
        <v>5.8479532163742682</v>
      </c>
      <c r="H24" s="28" t="s">
        <v>51</v>
      </c>
    </row>
    <row r="25" spans="1:8">
      <c r="A25" s="107" t="s">
        <v>41</v>
      </c>
      <c r="B25" s="110">
        <v>183</v>
      </c>
      <c r="C25" s="108" t="s">
        <v>19</v>
      </c>
      <c r="D25" s="111">
        <f t="shared" si="1"/>
        <v>1639.344262295082</v>
      </c>
      <c r="E25" s="108" t="s">
        <v>50</v>
      </c>
      <c r="F25" s="108"/>
      <c r="G25" s="112">
        <f t="shared" si="2"/>
        <v>5.4644808743169397</v>
      </c>
      <c r="H25" s="28" t="s">
        <v>51</v>
      </c>
    </row>
    <row r="26" spans="1:8">
      <c r="A26" s="107" t="s">
        <v>43</v>
      </c>
      <c r="B26" s="110">
        <v>198</v>
      </c>
      <c r="C26" s="108" t="s">
        <v>19</v>
      </c>
      <c r="D26" s="111">
        <f t="shared" si="1"/>
        <v>1515.1515151515152</v>
      </c>
      <c r="E26" s="108" t="s">
        <v>50</v>
      </c>
      <c r="F26" s="108"/>
      <c r="G26" s="112">
        <f t="shared" si="2"/>
        <v>5.0505050505050511</v>
      </c>
      <c r="H26" s="28" t="s">
        <v>51</v>
      </c>
    </row>
    <row r="27" spans="1:8">
      <c r="A27" s="107" t="s">
        <v>45</v>
      </c>
      <c r="B27" s="110">
        <v>216</v>
      </c>
      <c r="C27" s="108" t="s">
        <v>19</v>
      </c>
      <c r="D27" s="111">
        <f t="shared" si="1"/>
        <v>1388.8888888888889</v>
      </c>
      <c r="E27" s="108" t="s">
        <v>50</v>
      </c>
      <c r="F27" s="108"/>
      <c r="G27" s="112">
        <f t="shared" si="2"/>
        <v>4.6296296296296298</v>
      </c>
      <c r="H27" s="28" t="s">
        <v>51</v>
      </c>
    </row>
    <row r="28" spans="1:8">
      <c r="A28" s="107" t="s">
        <v>46</v>
      </c>
      <c r="B28" s="110">
        <v>234</v>
      </c>
      <c r="C28" s="108" t="s">
        <v>19</v>
      </c>
      <c r="D28" s="111">
        <f t="shared" si="1"/>
        <v>1282.0512820512822</v>
      </c>
      <c r="E28" s="108" t="s">
        <v>50</v>
      </c>
      <c r="F28" s="108"/>
      <c r="G28" s="112">
        <f t="shared" si="2"/>
        <v>4.2735042735042743</v>
      </c>
      <c r="H28" s="28" t="s">
        <v>51</v>
      </c>
    </row>
    <row r="29" spans="1:8">
      <c r="A29" s="107" t="s">
        <v>47</v>
      </c>
      <c r="B29" s="110">
        <v>252</v>
      </c>
      <c r="C29" s="108" t="s">
        <v>19</v>
      </c>
      <c r="D29" s="111">
        <f t="shared" si="1"/>
        <v>1190.4761904761904</v>
      </c>
      <c r="E29" s="108" t="s">
        <v>50</v>
      </c>
      <c r="F29" s="108"/>
      <c r="G29" s="112">
        <f t="shared" si="2"/>
        <v>3.9682539682539679</v>
      </c>
      <c r="H29" s="28" t="s">
        <v>51</v>
      </c>
    </row>
    <row r="30" spans="1:8">
      <c r="A30" s="107" t="s">
        <v>48</v>
      </c>
      <c r="B30" s="110">
        <v>252</v>
      </c>
      <c r="C30" s="108" t="s">
        <v>19</v>
      </c>
      <c r="D30" s="111">
        <f t="shared" si="1"/>
        <v>1190.4761904761904</v>
      </c>
      <c r="E30" s="108" t="s">
        <v>50</v>
      </c>
      <c r="F30" s="108"/>
      <c r="G30" s="112">
        <f t="shared" si="2"/>
        <v>3.9682539682539679</v>
      </c>
      <c r="H30" s="28" t="s">
        <v>51</v>
      </c>
    </row>
    <row r="31" spans="1:8">
      <c r="A31" s="113"/>
      <c r="B31" s="114"/>
      <c r="C31" s="95"/>
      <c r="D31" s="114"/>
      <c r="E31" s="95"/>
      <c r="F31" s="95"/>
      <c r="G31" s="102"/>
      <c r="H31" s="30"/>
    </row>
    <row r="32" spans="1:8">
      <c r="A32" s="1"/>
      <c r="B32" s="99"/>
      <c r="C32" s="1"/>
      <c r="D32" s="99"/>
      <c r="E32" s="1"/>
      <c r="F32" s="1"/>
      <c r="G32" s="100"/>
    </row>
    <row r="33" spans="1:8">
      <c r="A33" s="1"/>
      <c r="B33" s="99"/>
      <c r="C33" s="1"/>
      <c r="D33" s="99"/>
      <c r="E33" s="1"/>
      <c r="F33" s="1"/>
      <c r="G33" s="100"/>
    </row>
    <row r="34" spans="1:8">
      <c r="A34" s="103" t="s">
        <v>49</v>
      </c>
      <c r="B34" s="115">
        <v>153</v>
      </c>
      <c r="C34" s="93" t="s">
        <v>19</v>
      </c>
      <c r="D34" s="116">
        <f>300/B34*1000</f>
        <v>1960.7843137254902</v>
      </c>
      <c r="E34" s="93" t="s">
        <v>50</v>
      </c>
      <c r="F34" s="93"/>
      <c r="G34" s="101">
        <f>1/B34*1000</f>
        <v>6.5359477124183005</v>
      </c>
      <c r="H34" s="26" t="s">
        <v>51</v>
      </c>
    </row>
    <row r="35" spans="1:8">
      <c r="A35" s="113" t="s">
        <v>49</v>
      </c>
      <c r="B35" s="114">
        <v>100</v>
      </c>
      <c r="C35" s="95" t="s">
        <v>19</v>
      </c>
      <c r="D35" s="117">
        <f>300/B35*1000</f>
        <v>3000</v>
      </c>
      <c r="E35" s="95" t="s">
        <v>50</v>
      </c>
      <c r="F35" s="95"/>
      <c r="G35" s="102">
        <f>1/B35*1000</f>
        <v>10</v>
      </c>
      <c r="H35" s="30" t="s">
        <v>51</v>
      </c>
    </row>
    <row r="36" spans="1:8">
      <c r="A36" s="1"/>
      <c r="B36" s="1"/>
      <c r="C36" s="1"/>
      <c r="D36" s="1"/>
      <c r="E36" s="1"/>
      <c r="F36" s="1"/>
    </row>
    <row r="37" spans="1:8">
      <c r="A37" s="1"/>
      <c r="B37" s="1"/>
      <c r="C37" s="1"/>
      <c r="D37" s="1"/>
      <c r="E37" s="1"/>
      <c r="F37" s="1"/>
    </row>
    <row r="38" spans="1:8">
      <c r="A38" s="127"/>
      <c r="B38" s="127"/>
      <c r="C38" s="127"/>
      <c r="D38" s="127"/>
      <c r="E38" s="127"/>
      <c r="F38" s="127"/>
      <c r="G38" s="127"/>
      <c r="H38" s="127"/>
    </row>
    <row r="39" spans="1:8">
      <c r="A39" s="128" t="s">
        <v>55</v>
      </c>
      <c r="B39" s="129" t="s">
        <v>59</v>
      </c>
      <c r="C39" s="128"/>
      <c r="D39" s="128"/>
      <c r="E39" s="126">
        <v>500</v>
      </c>
      <c r="F39" s="130" t="s">
        <v>57</v>
      </c>
      <c r="G39" s="162">
        <f>300/E39</f>
        <v>0.6</v>
      </c>
      <c r="H39" s="132" t="s">
        <v>7</v>
      </c>
    </row>
    <row r="40" spans="1:8">
      <c r="A40" s="128"/>
      <c r="B40" s="128"/>
      <c r="C40" s="128"/>
      <c r="D40" s="128"/>
      <c r="E40" s="131"/>
      <c r="F40" s="130"/>
      <c r="G40" s="128"/>
      <c r="H40" s="128"/>
    </row>
    <row r="41" spans="1:8">
      <c r="A41" s="128" t="s">
        <v>56</v>
      </c>
      <c r="B41" s="129" t="s">
        <v>60</v>
      </c>
      <c r="C41" s="128"/>
      <c r="D41" s="128"/>
      <c r="E41" s="126">
        <v>1.52064</v>
      </c>
      <c r="F41" s="130" t="s">
        <v>58</v>
      </c>
      <c r="G41" s="161">
        <f>300/E41</f>
        <v>197.28535353535355</v>
      </c>
      <c r="H41" s="132" t="s">
        <v>50</v>
      </c>
    </row>
    <row r="42" spans="1:8">
      <c r="A42" s="127"/>
      <c r="B42" s="127"/>
      <c r="C42" s="127"/>
      <c r="D42" s="127"/>
      <c r="E42" s="127"/>
      <c r="F42" s="127"/>
      <c r="G42" s="127"/>
      <c r="H42" s="127"/>
    </row>
  </sheetData>
  <mergeCells count="8">
    <mergeCell ref="A3:H3"/>
    <mergeCell ref="A7:A8"/>
    <mergeCell ref="A10:A11"/>
    <mergeCell ref="A13:A14"/>
    <mergeCell ref="A16:A17"/>
    <mergeCell ref="B5:C5"/>
    <mergeCell ref="D5:E5"/>
    <mergeCell ref="G5:H5"/>
  </mergeCells>
  <phoneticPr fontId="0" type="noConversion"/>
  <printOptions gridLines="1" gridLinesSet="0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B5:K38"/>
  <sheetViews>
    <sheetView workbookViewId="0">
      <selection activeCell="E45" sqref="E45"/>
    </sheetView>
  </sheetViews>
  <sheetFormatPr baseColWidth="10" defaultRowHeight="12.75"/>
  <cols>
    <col min="3" max="3" width="5.7109375" customWidth="1"/>
    <col min="4" max="5" width="6.7109375" customWidth="1"/>
    <col min="6" max="6" width="5.7109375" customWidth="1"/>
    <col min="7" max="7" width="6.5703125" customWidth="1"/>
    <col min="9" max="9" width="13" bestFit="1" customWidth="1"/>
  </cols>
  <sheetData>
    <row r="5" spans="3:10">
      <c r="D5" s="23"/>
      <c r="E5" s="23"/>
    </row>
    <row r="6" spans="3:10">
      <c r="D6" s="60"/>
      <c r="E6" s="23"/>
    </row>
    <row r="7" spans="3:10" ht="13.5" thickBot="1">
      <c r="D7" s="65"/>
      <c r="E7" s="47"/>
      <c r="J7" s="22">
        <f>H30</f>
        <v>10</v>
      </c>
    </row>
    <row r="8" spans="3:10">
      <c r="D8" s="71"/>
      <c r="E8" s="72"/>
      <c r="J8" s="22">
        <f>H31</f>
        <v>3</v>
      </c>
    </row>
    <row r="9" spans="3:10" ht="13.5" thickBot="1">
      <c r="D9" s="73"/>
      <c r="E9" s="74"/>
      <c r="J9" s="22">
        <f>H32/10</f>
        <v>0.1</v>
      </c>
    </row>
    <row r="10" spans="3:10">
      <c r="C10" s="68"/>
      <c r="D10" s="71"/>
      <c r="E10" s="72"/>
      <c r="F10" s="59"/>
      <c r="G10" s="66"/>
      <c r="J10" s="22">
        <f>H33</f>
        <v>50</v>
      </c>
    </row>
    <row r="11" spans="3:10">
      <c r="C11" s="64"/>
      <c r="D11" s="73"/>
      <c r="E11" s="74"/>
      <c r="G11" s="23"/>
    </row>
    <row r="12" spans="3:10">
      <c r="C12" s="64"/>
      <c r="D12" s="73"/>
      <c r="E12" s="74"/>
      <c r="G12" s="23"/>
    </row>
    <row r="13" spans="3:10">
      <c r="C13" s="64"/>
      <c r="D13" s="73"/>
      <c r="E13" s="74"/>
      <c r="G13" s="23"/>
    </row>
    <row r="14" spans="3:10">
      <c r="C14" s="64"/>
      <c r="D14" s="73"/>
      <c r="E14" s="74"/>
      <c r="G14" s="23"/>
    </row>
    <row r="15" spans="3:10">
      <c r="C15" s="64"/>
      <c r="D15" s="73"/>
      <c r="E15" s="74"/>
      <c r="G15" s="23"/>
      <c r="H15" t="s">
        <v>23</v>
      </c>
    </row>
    <row r="16" spans="3:10">
      <c r="C16" s="64"/>
      <c r="D16" s="73"/>
      <c r="E16" s="74"/>
      <c r="G16" s="23"/>
      <c r="I16">
        <f>((1.29)*(J8*J8)*(J10*J10))/((7.62*J8)+(22.86*J7)+(25.4*J9))</f>
        <v>114.2716535433071</v>
      </c>
      <c r="J16" t="s">
        <v>31</v>
      </c>
    </row>
    <row r="17" spans="2:11">
      <c r="C17" s="64"/>
      <c r="D17" s="73"/>
      <c r="E17" s="74"/>
      <c r="G17" s="23"/>
    </row>
    <row r="18" spans="2:11">
      <c r="C18" s="64"/>
      <c r="D18" s="73"/>
      <c r="E18" s="74"/>
      <c r="G18" s="23"/>
    </row>
    <row r="19" spans="2:11">
      <c r="C19" s="64"/>
      <c r="D19" s="73"/>
      <c r="E19" s="74"/>
      <c r="G19" s="23"/>
    </row>
    <row r="20" spans="2:11">
      <c r="C20" s="64"/>
      <c r="D20" s="73"/>
      <c r="E20" s="74"/>
      <c r="G20" s="23"/>
    </row>
    <row r="21" spans="2:11" ht="13.5" thickBot="1">
      <c r="C21" s="69"/>
      <c r="D21" s="75"/>
      <c r="E21" s="76"/>
      <c r="F21" s="47"/>
      <c r="G21" s="67"/>
      <c r="I21" s="79" t="b">
        <v>0</v>
      </c>
    </row>
    <row r="22" spans="2:11">
      <c r="C22" s="64"/>
      <c r="D22" s="73"/>
      <c r="E22" s="74"/>
    </row>
    <row r="23" spans="2:11" ht="13.5" thickBot="1">
      <c r="C23" s="64"/>
      <c r="D23" s="75"/>
      <c r="E23" s="76"/>
    </row>
    <row r="24" spans="2:11">
      <c r="C24" s="70"/>
      <c r="D24" s="61"/>
      <c r="E24" s="62"/>
    </row>
    <row r="25" spans="2:11">
      <c r="C25" s="64"/>
      <c r="D25" s="63"/>
      <c r="E25" s="60"/>
    </row>
    <row r="26" spans="2:11">
      <c r="C26" s="78" t="s">
        <v>28</v>
      </c>
      <c r="D26" s="265" t="s">
        <v>27</v>
      </c>
      <c r="E26" s="266"/>
    </row>
    <row r="28" spans="2:11">
      <c r="B28" t="s">
        <v>26</v>
      </c>
    </row>
    <row r="29" spans="2:11">
      <c r="H29" s="78"/>
    </row>
    <row r="30" spans="2:11">
      <c r="B30" t="s">
        <v>24</v>
      </c>
      <c r="H30" s="22">
        <v>10</v>
      </c>
      <c r="I30" t="s">
        <v>32</v>
      </c>
    </row>
    <row r="31" spans="2:11">
      <c r="B31" t="s">
        <v>29</v>
      </c>
      <c r="H31" s="22">
        <v>3</v>
      </c>
      <c r="I31" t="s">
        <v>32</v>
      </c>
    </row>
    <row r="32" spans="2:11">
      <c r="B32" s="77" t="s">
        <v>30</v>
      </c>
      <c r="H32" s="22">
        <v>1</v>
      </c>
      <c r="I32" t="s">
        <v>33</v>
      </c>
      <c r="K32" t="s">
        <v>34</v>
      </c>
    </row>
    <row r="33" spans="2:8">
      <c r="B33" t="s">
        <v>25</v>
      </c>
      <c r="H33" s="22">
        <v>50</v>
      </c>
    </row>
    <row r="35" spans="2:8">
      <c r="B35" t="s">
        <v>35</v>
      </c>
      <c r="H35" s="22"/>
    </row>
    <row r="38" spans="2:8">
      <c r="E38" t="s">
        <v>78</v>
      </c>
    </row>
  </sheetData>
  <mergeCells count="1">
    <mergeCell ref="D26:E26"/>
  </mergeCells>
  <phoneticPr fontId="0" type="noConversion"/>
  <printOptions gridLines="1" gridLinesSet="0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Page 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B1:I24"/>
  <sheetViews>
    <sheetView showGridLines="0" workbookViewId="0">
      <selection activeCell="D27" sqref="D27"/>
    </sheetView>
  </sheetViews>
  <sheetFormatPr baseColWidth="10" defaultRowHeight="12.75"/>
  <sheetData>
    <row r="1" spans="2:9" ht="13.5" thickBot="1"/>
    <row r="2" spans="2:9" ht="13.5" thickTop="1">
      <c r="B2" s="135"/>
      <c r="C2" s="136"/>
      <c r="D2" s="136"/>
      <c r="E2" s="136"/>
      <c r="F2" s="136"/>
      <c r="G2" s="136"/>
      <c r="H2" s="136"/>
      <c r="I2" s="137"/>
    </row>
    <row r="3" spans="2:9">
      <c r="B3" s="138"/>
      <c r="C3" s="139"/>
      <c r="D3" s="139"/>
      <c r="E3" s="139"/>
      <c r="F3" s="139"/>
      <c r="G3" s="139"/>
      <c r="H3" s="139"/>
      <c r="I3" s="140"/>
    </row>
    <row r="4" spans="2:9">
      <c r="B4" s="138"/>
      <c r="C4" s="139"/>
      <c r="D4" s="139"/>
      <c r="E4" s="139"/>
      <c r="F4" s="139"/>
      <c r="G4" s="139"/>
      <c r="H4" s="139"/>
      <c r="I4" s="140"/>
    </row>
    <row r="5" spans="2:9" ht="22.5">
      <c r="B5" s="138"/>
      <c r="C5" s="267" t="s">
        <v>61</v>
      </c>
      <c r="D5" s="267"/>
      <c r="E5" s="267"/>
      <c r="F5" s="267"/>
      <c r="G5" s="267"/>
      <c r="H5" s="267"/>
      <c r="I5" s="141"/>
    </row>
    <row r="6" spans="2:9">
      <c r="B6" s="138"/>
      <c r="C6" s="268" t="s">
        <v>71</v>
      </c>
      <c r="D6" s="268"/>
      <c r="E6" s="268"/>
      <c r="F6" s="268"/>
      <c r="G6" s="268"/>
      <c r="H6" s="268"/>
      <c r="I6" s="141"/>
    </row>
    <row r="7" spans="2:9">
      <c r="B7" s="138"/>
      <c r="C7" s="142"/>
      <c r="D7" s="142"/>
      <c r="E7" s="142"/>
      <c r="F7" s="142"/>
      <c r="G7" s="142"/>
      <c r="H7" s="142"/>
      <c r="I7" s="141"/>
    </row>
    <row r="8" spans="2:9">
      <c r="B8" s="138"/>
      <c r="C8" s="142"/>
      <c r="D8" s="142"/>
      <c r="E8" s="142"/>
      <c r="F8" s="142"/>
      <c r="G8" s="142"/>
      <c r="H8" s="142"/>
      <c r="I8" s="141"/>
    </row>
    <row r="9" spans="2:9">
      <c r="B9" s="138"/>
      <c r="C9" s="142"/>
      <c r="D9" s="142"/>
      <c r="E9" s="142"/>
      <c r="F9" s="142"/>
      <c r="G9" s="142"/>
      <c r="H9" s="142"/>
      <c r="I9" s="141"/>
    </row>
    <row r="10" spans="2:9" ht="20.100000000000001" customHeight="1">
      <c r="B10" s="138"/>
      <c r="C10" s="142" t="s">
        <v>62</v>
      </c>
      <c r="D10" s="142"/>
      <c r="E10" s="142"/>
      <c r="F10" s="146">
        <v>39</v>
      </c>
      <c r="G10" s="146" t="s">
        <v>73</v>
      </c>
      <c r="H10" s="144"/>
      <c r="I10" s="141"/>
    </row>
    <row r="11" spans="2:9" ht="20.100000000000001" customHeight="1">
      <c r="B11" s="138"/>
      <c r="C11" s="142"/>
      <c r="D11" s="142"/>
      <c r="E11" s="142"/>
      <c r="F11" s="143" t="s">
        <v>77</v>
      </c>
      <c r="G11" s="144"/>
      <c r="H11" s="144"/>
      <c r="I11" s="141"/>
    </row>
    <row r="12" spans="2:9" ht="20.100000000000001" customHeight="1">
      <c r="B12" s="138"/>
      <c r="C12" s="142" t="s">
        <v>63</v>
      </c>
      <c r="D12" s="142"/>
      <c r="E12" s="142"/>
      <c r="F12" s="146">
        <v>1</v>
      </c>
      <c r="G12" s="146" t="s">
        <v>72</v>
      </c>
      <c r="H12" s="144"/>
      <c r="I12" s="141"/>
    </row>
    <row r="13" spans="2:9" ht="20.100000000000001" customHeight="1">
      <c r="B13" s="138"/>
      <c r="C13" s="142"/>
      <c r="D13" s="142"/>
      <c r="E13" s="142"/>
      <c r="F13" s="143"/>
      <c r="G13" s="144"/>
      <c r="H13" s="144"/>
      <c r="I13" s="141"/>
    </row>
    <row r="14" spans="2:9" ht="20.100000000000001" customHeight="1">
      <c r="B14" s="138"/>
      <c r="C14" s="142" t="s">
        <v>64</v>
      </c>
      <c r="D14" s="142"/>
      <c r="E14" s="142"/>
      <c r="F14" s="133">
        <f>F10*F12</f>
        <v>39</v>
      </c>
      <c r="G14" s="150" t="s">
        <v>65</v>
      </c>
      <c r="H14" s="144"/>
      <c r="I14" s="141"/>
    </row>
    <row r="15" spans="2:9" ht="20.100000000000001" customHeight="1">
      <c r="B15" s="138"/>
      <c r="C15" s="142"/>
      <c r="D15" s="142"/>
      <c r="E15" s="142"/>
      <c r="F15" s="145"/>
      <c r="G15" s="145"/>
      <c r="H15" s="144"/>
      <c r="I15" s="141"/>
    </row>
    <row r="16" spans="2:9" ht="20.100000000000001" customHeight="1">
      <c r="B16" s="138"/>
      <c r="C16" s="142" t="s">
        <v>66</v>
      </c>
      <c r="D16" s="142"/>
      <c r="E16" s="142"/>
      <c r="F16" s="134">
        <f>SQRT(F14)</f>
        <v>6.2449979983983983</v>
      </c>
      <c r="G16" s="150" t="s">
        <v>67</v>
      </c>
      <c r="H16" s="151"/>
      <c r="I16" s="141"/>
    </row>
    <row r="17" spans="2:9" ht="20.100000000000001" customHeight="1">
      <c r="B17" s="138"/>
      <c r="C17" s="142"/>
      <c r="D17" s="142"/>
      <c r="E17" s="142"/>
      <c r="F17" s="144"/>
      <c r="G17" s="144"/>
      <c r="H17" s="144"/>
      <c r="I17" s="141"/>
    </row>
    <row r="18" spans="2:9" ht="20.100000000000001" customHeight="1">
      <c r="B18" s="138"/>
      <c r="C18" s="142" t="s">
        <v>70</v>
      </c>
      <c r="D18" s="142"/>
      <c r="E18" s="142"/>
      <c r="F18" s="146">
        <v>5.6</v>
      </c>
      <c r="G18" s="146" t="s">
        <v>74</v>
      </c>
      <c r="H18" s="144"/>
      <c r="I18" s="141"/>
    </row>
    <row r="19" spans="2:9" ht="20.100000000000001" customHeight="1">
      <c r="B19" s="138"/>
      <c r="C19" s="142"/>
      <c r="D19" s="142"/>
      <c r="E19" s="142"/>
      <c r="F19" s="144"/>
      <c r="G19" s="144"/>
      <c r="H19" s="144"/>
      <c r="I19" s="141"/>
    </row>
    <row r="20" spans="2:9" ht="20.100000000000001" customHeight="1">
      <c r="B20" s="138"/>
      <c r="C20" s="142" t="s">
        <v>69</v>
      </c>
      <c r="D20" s="142"/>
      <c r="E20" s="142"/>
      <c r="F20" s="134">
        <f>F14/F18</f>
        <v>6.9642857142857144</v>
      </c>
      <c r="G20" s="150" t="s">
        <v>68</v>
      </c>
      <c r="H20" s="144"/>
      <c r="I20" s="141"/>
    </row>
    <row r="21" spans="2:9">
      <c r="B21" s="138"/>
      <c r="C21" s="142"/>
      <c r="D21" s="142"/>
      <c r="E21" s="142"/>
      <c r="F21" s="142"/>
      <c r="G21" s="142"/>
      <c r="H21" s="142"/>
      <c r="I21" s="141"/>
    </row>
    <row r="22" spans="2:9">
      <c r="B22" s="138"/>
      <c r="C22" s="139"/>
      <c r="D22" s="139"/>
      <c r="E22" s="139"/>
      <c r="F22" s="139"/>
      <c r="G22" s="139"/>
      <c r="H22" s="139"/>
      <c r="I22" s="140"/>
    </row>
    <row r="23" spans="2:9" ht="13.5" thickBot="1">
      <c r="B23" s="147"/>
      <c r="C23" s="148"/>
      <c r="D23" s="148"/>
      <c r="E23" s="148"/>
      <c r="F23" s="148"/>
      <c r="G23" s="148"/>
      <c r="H23" s="148"/>
      <c r="I23" s="149"/>
    </row>
    <row r="24" spans="2:9" ht="13.5" thickTop="1"/>
  </sheetData>
  <mergeCells count="2">
    <mergeCell ref="C5:H5"/>
    <mergeCell ref="C6:H6"/>
  </mergeCells>
  <phoneticPr fontId="0" type="noConversion"/>
  <printOptions gridLinesSet="0"/>
  <pageMargins left="0.78740157499999996" right="0.78740157499999996" top="0.984251969" bottom="0.984251969" header="0.4921259845" footer="0.4921259845"/>
  <pageSetup paperSize="9" orientation="portrait" r:id="rId1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2:M35"/>
  <sheetViews>
    <sheetView showGridLines="0" workbookViewId="0">
      <selection activeCell="J41" sqref="J41"/>
    </sheetView>
  </sheetViews>
  <sheetFormatPr baseColWidth="10" defaultRowHeight="12.75"/>
  <sheetData>
    <row r="2" spans="1:13" ht="15.75" customHeight="1">
      <c r="A2" s="269" t="s">
        <v>75</v>
      </c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</row>
    <row r="3" spans="1:13" ht="15.75" customHeight="1">
      <c r="A3" s="269"/>
      <c r="B3" s="269"/>
      <c r="C3" s="269"/>
      <c r="D3" s="269"/>
      <c r="E3" s="269"/>
      <c r="F3" s="269"/>
      <c r="G3" s="269"/>
      <c r="H3" s="269"/>
      <c r="I3" s="269"/>
      <c r="J3" s="269"/>
      <c r="K3" s="269"/>
      <c r="L3" s="269"/>
      <c r="M3" s="269"/>
    </row>
    <row r="4" spans="1:13" ht="15.75">
      <c r="A4" s="58"/>
    </row>
    <row r="5" spans="1:13" ht="15.75">
      <c r="A5" s="58"/>
    </row>
    <row r="6" spans="1:13">
      <c r="G6" s="164"/>
    </row>
    <row r="7" spans="1:13">
      <c r="G7" s="164"/>
    </row>
    <row r="8" spans="1:13">
      <c r="D8" s="24"/>
      <c r="E8" s="25"/>
      <c r="F8" s="26"/>
      <c r="G8" s="123"/>
    </row>
    <row r="9" spans="1:13" ht="13.5" thickBot="1">
      <c r="D9" s="27"/>
      <c r="E9" s="251">
        <v>100</v>
      </c>
      <c r="F9" s="28"/>
      <c r="G9" s="123"/>
    </row>
    <row r="10" spans="1:13" ht="13.5" thickTop="1">
      <c r="C10" s="42"/>
      <c r="D10" s="27"/>
      <c r="E10" s="252"/>
      <c r="F10" s="28"/>
      <c r="G10" s="165"/>
      <c r="H10" s="179"/>
    </row>
    <row r="11" spans="1:13" ht="15.75">
      <c r="C11" s="43"/>
      <c r="D11" s="29"/>
      <c r="E11" s="53"/>
      <c r="F11" s="30"/>
      <c r="G11" s="123"/>
      <c r="H11" s="180"/>
    </row>
    <row r="12" spans="1:13" ht="15.75">
      <c r="C12" s="43"/>
      <c r="E12" s="54"/>
      <c r="G12" s="164"/>
      <c r="H12" s="180"/>
    </row>
    <row r="13" spans="1:13" ht="15.75">
      <c r="C13" s="43"/>
      <c r="E13" s="54"/>
      <c r="G13" s="164"/>
      <c r="H13" s="180"/>
    </row>
    <row r="14" spans="1:13" ht="15.75">
      <c r="C14" s="43"/>
      <c r="E14" s="54"/>
      <c r="G14" s="164"/>
      <c r="H14" s="180"/>
      <c r="J14" s="270" t="s">
        <v>14</v>
      </c>
      <c r="K14" s="270"/>
      <c r="L14" s="270"/>
      <c r="M14" s="270"/>
    </row>
    <row r="15" spans="1:13" ht="15.75">
      <c r="C15" s="43"/>
      <c r="D15" s="24"/>
      <c r="E15" s="55"/>
      <c r="F15" s="26"/>
      <c r="G15" s="123"/>
      <c r="H15" s="180"/>
    </row>
    <row r="16" spans="1:13" ht="13.5" thickBot="1">
      <c r="C16" s="43"/>
      <c r="D16" s="27"/>
      <c r="E16" s="251">
        <v>50</v>
      </c>
      <c r="F16" s="28"/>
      <c r="G16" s="166"/>
      <c r="H16" s="180"/>
    </row>
    <row r="17" spans="3:8" ht="13.5" thickTop="1">
      <c r="C17" s="163"/>
      <c r="D17" s="27"/>
      <c r="E17" s="253"/>
      <c r="F17" s="28"/>
      <c r="G17" s="170"/>
      <c r="H17" s="180"/>
    </row>
    <row r="18" spans="3:8" ht="15.75">
      <c r="C18" s="23"/>
      <c r="D18" s="29"/>
      <c r="E18" s="53"/>
      <c r="F18" s="30"/>
      <c r="G18" s="171"/>
      <c r="H18" s="180"/>
    </row>
    <row r="19" spans="3:8" ht="15.75">
      <c r="C19" s="23"/>
      <c r="E19" s="54"/>
      <c r="G19" s="171"/>
      <c r="H19" s="180"/>
    </row>
    <row r="20" spans="3:8" ht="16.5" thickBot="1">
      <c r="C20" s="23"/>
      <c r="E20" s="54"/>
      <c r="G20" s="172"/>
      <c r="H20" s="180"/>
    </row>
    <row r="21" spans="3:8" ht="17.25" thickTop="1" thickBot="1">
      <c r="C21" s="173"/>
      <c r="D21" s="167"/>
      <c r="E21" s="168"/>
      <c r="F21" s="167"/>
      <c r="G21" s="169"/>
      <c r="H21" s="180"/>
    </row>
    <row r="22" spans="3:8" ht="16.5" thickTop="1">
      <c r="C22" s="174"/>
      <c r="D22" s="31"/>
      <c r="E22" s="56"/>
      <c r="F22" s="32"/>
      <c r="G22" s="123"/>
      <c r="H22" s="180"/>
    </row>
    <row r="23" spans="3:8" ht="15.75">
      <c r="C23" s="174"/>
      <c r="D23" s="33"/>
      <c r="E23" s="57"/>
      <c r="F23" s="34"/>
      <c r="G23" s="123"/>
      <c r="H23" s="180"/>
    </row>
    <row r="24" spans="3:8">
      <c r="C24" s="174"/>
      <c r="D24" s="33"/>
      <c r="E24" s="254">
        <f>(E9*E16)/(E9+E16)</f>
        <v>33.333333333333336</v>
      </c>
      <c r="F24" s="34"/>
      <c r="G24" s="123"/>
      <c r="H24" s="180"/>
    </row>
    <row r="25" spans="3:8">
      <c r="C25" s="174"/>
      <c r="D25" s="33"/>
      <c r="E25" s="255"/>
      <c r="F25" s="34"/>
      <c r="G25" s="123"/>
      <c r="H25" s="180"/>
    </row>
    <row r="26" spans="3:8">
      <c r="C26" s="174"/>
      <c r="D26" s="33"/>
      <c r="E26" s="50"/>
      <c r="F26" s="34"/>
      <c r="G26" s="123"/>
      <c r="H26" s="180"/>
    </row>
    <row r="27" spans="3:8">
      <c r="C27" s="174"/>
      <c r="D27" s="33"/>
      <c r="E27" s="50"/>
      <c r="F27" s="34"/>
      <c r="G27" s="123"/>
      <c r="H27" s="180"/>
    </row>
    <row r="28" spans="3:8">
      <c r="C28" s="174"/>
      <c r="D28" s="33"/>
      <c r="E28" s="50"/>
      <c r="F28" s="34"/>
      <c r="G28" s="123"/>
      <c r="H28" s="180"/>
    </row>
    <row r="29" spans="3:8" ht="13.5" thickBot="1">
      <c r="C29" s="174"/>
      <c r="D29" s="33"/>
      <c r="E29" s="50"/>
      <c r="F29" s="34"/>
      <c r="G29" s="123"/>
      <c r="H29" s="180"/>
    </row>
    <row r="30" spans="3:8">
      <c r="C30" s="174"/>
      <c r="D30" s="35"/>
      <c r="E30" s="51"/>
      <c r="F30" s="36"/>
      <c r="G30" s="123"/>
      <c r="H30" s="180"/>
    </row>
    <row r="31" spans="3:8">
      <c r="C31" s="174"/>
      <c r="D31" s="37"/>
      <c r="E31" s="52" t="s">
        <v>76</v>
      </c>
      <c r="F31" s="38"/>
      <c r="G31" s="123"/>
      <c r="H31" s="180"/>
    </row>
    <row r="32" spans="3:8" ht="13.5" thickBot="1">
      <c r="C32" s="174"/>
      <c r="D32" s="39"/>
      <c r="E32" s="40"/>
      <c r="F32" s="41"/>
      <c r="G32" s="123"/>
      <c r="H32" s="180"/>
    </row>
    <row r="33" spans="3:8" ht="13.5" thickTop="1">
      <c r="C33" s="174"/>
      <c r="D33" s="167"/>
      <c r="E33" s="177"/>
      <c r="F33" s="167"/>
      <c r="G33" s="123"/>
      <c r="H33" s="180"/>
    </row>
    <row r="34" spans="3:8" ht="13.5" thickBot="1">
      <c r="C34" s="175"/>
      <c r="D34" s="176"/>
      <c r="E34" s="178"/>
      <c r="F34" s="23"/>
      <c r="G34" s="23"/>
      <c r="H34" s="181"/>
    </row>
    <row r="35" spans="3:8" ht="13.5" thickTop="1">
      <c r="F35" s="167"/>
      <c r="G35" s="167"/>
      <c r="H35" s="167"/>
    </row>
  </sheetData>
  <sheetProtection sheet="1" objects="1" scenarios="1"/>
  <mergeCells count="5">
    <mergeCell ref="A2:M3"/>
    <mergeCell ref="E9:E10"/>
    <mergeCell ref="E16:E17"/>
    <mergeCell ref="E24:E25"/>
    <mergeCell ref="J14:M14"/>
  </mergeCells>
  <phoneticPr fontId="0" type="noConversion"/>
  <printOptions gridLinesSet="0"/>
  <pageMargins left="0.78740157499999996" right="0.78740157499999996" top="0.984251969" bottom="0.984251969" header="0.4921259845" footer="0.4921259845"/>
  <pageSetup paperSize="9" orientation="portrait" horizontalDpi="4294967293" verticalDpi="0" r:id="rId1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0" type="noConversion"/>
  <printOptions gridLines="1" gridLinesSet="0"/>
  <pageMargins left="0.78740157499999996" right="0.78740157499999996" top="0.984251969" bottom="0.984251969" header="0.4921259845" footer="0.4921259845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0" type="noConversion"/>
  <printOptions gridLines="1" gridLinesSet="0"/>
  <pageMargins left="0.78740157499999996" right="0.78740157499999996" top="0.984251969" bottom="0.984251969" header="0.4921259845" footer="0.4921259845"/>
  <headerFooter alignWithMargins="0">
    <oddHeader>&amp;A</oddHeader>
    <oddFooter>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0" type="noConversion"/>
  <printOptions gridLines="1" gridLinesSet="0"/>
  <pageMargins left="0.78740157499999996" right="0.78740157499999996" top="0.984251969" bottom="0.984251969" header="0.4921259845" footer="0.4921259845"/>
  <headerFooter alignWithMargins="0">
    <oddHeader>&amp;A</oddHeader>
    <oddFooter>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0" type="noConversion"/>
  <printOptions gridLines="1" gridLinesSet="0"/>
  <pageMargins left="0.78740157499999996" right="0.78740157499999996" top="0.984251969" bottom="0.984251969" header="0.4921259845" footer="0.4921259845"/>
  <headerFooter alignWithMargins="0">
    <oddHeader>&amp;A</oddHeader>
    <oddFooter>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0" type="noConversion"/>
  <printOptions gridLines="1" gridLinesSet="0"/>
  <pageMargins left="0.78740157499999996" right="0.78740157499999996" top="0.984251969" bottom="0.984251969" header="0.4921259845" footer="0.4921259845"/>
  <headerFooter alignWithMargins="0">
    <oddHeader>&amp;A</oddHeader>
    <oddFooter>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0" type="noConversion"/>
  <printOptions gridLines="1" gridLinesSet="0"/>
  <pageMargins left="0.78740157499999996" right="0.78740157499999996" top="0.984251969" bottom="0.984251969" header="0.4921259845" footer="0.4921259845"/>
  <headerFooter alignWithMargins="0">
    <oddHeader>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0" type="noConversion"/>
  <printOptions gridLines="1" gridLinesSet="0"/>
  <pageMargins left="0.78740157499999996" right="0.78740157499999996" top="0.984251969" bottom="0.984251969" header="0.4921259845" footer="0.4921259845"/>
  <headerFooter alignWithMargins="0">
    <oddHeader>&amp;A</oddHeader>
    <oddFooter>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0" type="noConversion"/>
  <printOptions gridLines="1" gridLinesSet="0"/>
  <pageMargins left="0.78740157499999996" right="0.78740157499999996" top="0.984251969" bottom="0.984251969" header="0.4921259845" footer="0.492125984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16</vt:i4>
      </vt:variant>
      <vt:variant>
        <vt:lpstr>Plages nommées</vt:lpstr>
      </vt:variant>
      <vt:variant>
        <vt:i4>1</vt:i4>
      </vt:variant>
    </vt:vector>
  </HeadingPairs>
  <TitlesOfParts>
    <vt:vector size="17" baseType="lpstr">
      <vt:lpstr>Réactance L et C</vt:lpstr>
      <vt:lpstr>Transistor</vt:lpstr>
      <vt:lpstr>Calcul d'une self</vt:lpstr>
      <vt:lpstr>2 résistances en parallèles</vt:lpstr>
      <vt:lpstr>Fréquences</vt:lpstr>
      <vt:lpstr>En travaux</vt:lpstr>
      <vt:lpstr>Fabrication condensateur</vt:lpstr>
      <vt:lpstr>2 condos en série</vt:lpstr>
      <vt:lpstr>Feuil9</vt:lpstr>
      <vt:lpstr>Feuil10</vt:lpstr>
      <vt:lpstr>Feuil11</vt:lpstr>
      <vt:lpstr>Feuil12</vt:lpstr>
      <vt:lpstr>Feuil13</vt:lpstr>
      <vt:lpstr>Feuil14</vt:lpstr>
      <vt:lpstr>Feuil15</vt:lpstr>
      <vt:lpstr>Feuil16</vt:lpstr>
      <vt:lpstr>'Réactance L et C'!Zone_d_impression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cgc</dc:creator>
  <cp:lastModifiedBy>ALAIN</cp:lastModifiedBy>
  <cp:lastPrinted>2010-01-20T08:47:01Z</cp:lastPrinted>
  <dcterms:created xsi:type="dcterms:W3CDTF">2004-12-21T14:08:54Z</dcterms:created>
  <dcterms:modified xsi:type="dcterms:W3CDTF">2015-10-31T09:25:45Z</dcterms:modified>
</cp:coreProperties>
</file>